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1148534\Desktop\Planilha\Final\Publicada\"/>
    </mc:Choice>
  </mc:AlternateContent>
  <workbookProtection workbookAlgorithmName="SHA-512" workbookHashValue="izldTN96hITdXKQTlwnJ4XuIqkjVNswUCOSs8gxeU8rCB2/cdrKrBlVpXDX9dvo35XmI3s0PKKVu7NwA7pEbLg==" workbookSaltValue="kyCrF9YfgOirdzt+IhsPlg==" workbookSpinCount="100000" lockStructure="1"/>
  <bookViews>
    <workbookView xWindow="0" yWindow="0" windowWidth="15360" windowHeight="7755"/>
  </bookViews>
  <sheets>
    <sheet name="Classe" sheetId="10" r:id="rId1"/>
    <sheet name="DN 74_2004" sheetId="13" r:id="rId2"/>
    <sheet name="DN 213_2017" sheetId="15" r:id="rId3"/>
    <sheet name="base" sheetId="8" state="hidden" r:id="rId4"/>
    <sheet name="municipalização" sheetId="11" state="hidden" r:id="rId5"/>
  </sheets>
  <definedNames>
    <definedName name="_xlnm._FilterDatabase" localSheetId="3" hidden="1">base!$A$14:$Y$343</definedName>
    <definedName name="_xlnm._FilterDatabase" localSheetId="2" hidden="1">'DN 213_2017'!$B$9:$I$215</definedName>
    <definedName name="_xlnm._FilterDatabase" localSheetId="1" hidden="1">'DN 74_2004'!$B$6:$C$335</definedName>
    <definedName name="_xlnm._FilterDatabase" localSheetId="4" hidden="1">municipalização!$A$10:$I$216</definedName>
    <definedName name="_xlnm.Print_Area" localSheetId="0">Classe!$A$1:$M$27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8" l="1"/>
  <c r="H2" i="8"/>
  <c r="C48" i="8" s="1"/>
  <c r="C53" i="8" l="1"/>
  <c r="B2" i="8"/>
  <c r="M2" i="8" s="1"/>
  <c r="B12" i="10" s="1"/>
  <c r="C12" i="10" s="1"/>
  <c r="B1" i="11" l="1"/>
  <c r="C6" i="10" l="1"/>
  <c r="C2" i="8" l="1"/>
  <c r="L2" i="8" s="1"/>
  <c r="G3" i="8"/>
  <c r="I2" i="8"/>
  <c r="K6" i="10" s="1"/>
  <c r="I3" i="8"/>
  <c r="G2" i="8"/>
  <c r="Q257" i="8" l="1"/>
  <c r="S256" i="8"/>
  <c r="R256" i="8"/>
  <c r="Q256" i="8"/>
  <c r="S255" i="8"/>
  <c r="R255" i="8"/>
  <c r="Q255" i="8"/>
  <c r="S254" i="8"/>
  <c r="R254" i="8"/>
  <c r="Q254" i="8"/>
  <c r="S253" i="8"/>
  <c r="R253" i="8"/>
  <c r="Q253" i="8"/>
  <c r="Q201" i="8" l="1"/>
  <c r="R201" i="8"/>
  <c r="S201" i="8"/>
  <c r="Q179" i="8"/>
  <c r="K7" i="10"/>
  <c r="Q49" i="8" l="1"/>
  <c r="R49" i="8"/>
  <c r="S49" i="8"/>
  <c r="Q50" i="8"/>
  <c r="R50" i="8"/>
  <c r="S50" i="8"/>
  <c r="Q51" i="8"/>
  <c r="R51" i="8"/>
  <c r="S51" i="8"/>
  <c r="Q52" i="8"/>
  <c r="R52" i="8"/>
  <c r="S52" i="8"/>
  <c r="Q53" i="8"/>
  <c r="R53" i="8"/>
  <c r="S53" i="8"/>
  <c r="Q54" i="8"/>
  <c r="R54" i="8"/>
  <c r="S54" i="8"/>
  <c r="Q55" i="8"/>
  <c r="R55" i="8"/>
  <c r="S55" i="8"/>
  <c r="Q56" i="8"/>
  <c r="R56" i="8"/>
  <c r="S56" i="8"/>
  <c r="Q57" i="8"/>
  <c r="R57" i="8"/>
  <c r="S57" i="8"/>
  <c r="Q58" i="8"/>
  <c r="R58" i="8"/>
  <c r="S58" i="8"/>
  <c r="H7" i="10"/>
  <c r="I7" i="10" s="1"/>
  <c r="H6" i="10"/>
  <c r="I6" i="10" s="1"/>
  <c r="Q30" i="8"/>
  <c r="Q28" i="8"/>
  <c r="R28" i="8"/>
  <c r="S28" i="8"/>
  <c r="Q29" i="8"/>
  <c r="R29" i="8"/>
  <c r="S29" i="8"/>
  <c r="R30" i="8"/>
  <c r="S30" i="8"/>
  <c r="Q31" i="8"/>
  <c r="R31" i="8"/>
  <c r="S31" i="8"/>
  <c r="Q32" i="8"/>
  <c r="R32" i="8"/>
  <c r="S32" i="8"/>
  <c r="Q33" i="8"/>
  <c r="R33" i="8"/>
  <c r="S33" i="8"/>
  <c r="Q34" i="8"/>
  <c r="R34" i="8"/>
  <c r="S34" i="8"/>
  <c r="Q35" i="8"/>
  <c r="R35" i="8"/>
  <c r="S35" i="8"/>
  <c r="Q36" i="8"/>
  <c r="R36" i="8"/>
  <c r="S36" i="8"/>
  <c r="Q37" i="8"/>
  <c r="R37" i="8"/>
  <c r="S37" i="8"/>
  <c r="Q38" i="8"/>
  <c r="R38" i="8"/>
  <c r="S38" i="8"/>
  <c r="Q39" i="8"/>
  <c r="R39" i="8"/>
  <c r="S39" i="8"/>
  <c r="Q40" i="8"/>
  <c r="R40" i="8"/>
  <c r="S40" i="8"/>
  <c r="Q41" i="8"/>
  <c r="R41" i="8"/>
  <c r="S41" i="8"/>
  <c r="Q42" i="8"/>
  <c r="R42" i="8"/>
  <c r="S42" i="8"/>
  <c r="Q43" i="8"/>
  <c r="R43" i="8"/>
  <c r="S43" i="8"/>
  <c r="Q44" i="8"/>
  <c r="R44" i="8"/>
  <c r="S44" i="8"/>
  <c r="Q45" i="8"/>
  <c r="R45" i="8"/>
  <c r="S45" i="8"/>
  <c r="Q46" i="8"/>
  <c r="R46" i="8"/>
  <c r="S46" i="8"/>
  <c r="Q47" i="8"/>
  <c r="R47" i="8"/>
  <c r="S47" i="8"/>
  <c r="Q48" i="8"/>
  <c r="R48" i="8"/>
  <c r="S48" i="8"/>
  <c r="Q59" i="8"/>
  <c r="R59" i="8"/>
  <c r="S59" i="8"/>
  <c r="Q60" i="8"/>
  <c r="R60" i="8"/>
  <c r="S60" i="8"/>
  <c r="Q61" i="8"/>
  <c r="R61" i="8"/>
  <c r="S61" i="8"/>
  <c r="Q62" i="8"/>
  <c r="R62" i="8"/>
  <c r="S62" i="8"/>
  <c r="Q63" i="8"/>
  <c r="R63" i="8"/>
  <c r="S63" i="8"/>
  <c r="Q64" i="8"/>
  <c r="R64" i="8"/>
  <c r="S64" i="8"/>
  <c r="Q65" i="8"/>
  <c r="R65" i="8"/>
  <c r="S65" i="8"/>
  <c r="Q66" i="8"/>
  <c r="R66" i="8"/>
  <c r="S66" i="8"/>
  <c r="Q67" i="8"/>
  <c r="R67" i="8"/>
  <c r="S67" i="8"/>
  <c r="Q68" i="8"/>
  <c r="R68" i="8"/>
  <c r="S68" i="8"/>
  <c r="Q69" i="8"/>
  <c r="R69" i="8"/>
  <c r="S69" i="8"/>
  <c r="Q70" i="8"/>
  <c r="R70" i="8"/>
  <c r="S70" i="8"/>
  <c r="Q71" i="8"/>
  <c r="R71" i="8"/>
  <c r="S71" i="8"/>
  <c r="Q72" i="8"/>
  <c r="R72" i="8"/>
  <c r="S72" i="8"/>
  <c r="Q73" i="8"/>
  <c r="R73" i="8"/>
  <c r="S73" i="8"/>
  <c r="Q74" i="8"/>
  <c r="R74" i="8"/>
  <c r="S74" i="8"/>
  <c r="Q75" i="8"/>
  <c r="R75" i="8"/>
  <c r="S75" i="8"/>
  <c r="Q76" i="8"/>
  <c r="R76" i="8"/>
  <c r="S76" i="8"/>
  <c r="Q77" i="8"/>
  <c r="R77" i="8"/>
  <c r="S77" i="8"/>
  <c r="Q78" i="8"/>
  <c r="R78" i="8"/>
  <c r="S78" i="8"/>
  <c r="Q79" i="8"/>
  <c r="R79" i="8"/>
  <c r="S79" i="8"/>
  <c r="Q80" i="8"/>
  <c r="R80" i="8"/>
  <c r="S80" i="8"/>
  <c r="Q81" i="8"/>
  <c r="R81" i="8"/>
  <c r="S81" i="8"/>
  <c r="Q82" i="8"/>
  <c r="R82" i="8"/>
  <c r="S82" i="8"/>
  <c r="Q83" i="8"/>
  <c r="R83" i="8"/>
  <c r="S83" i="8"/>
  <c r="Q84" i="8"/>
  <c r="R84" i="8"/>
  <c r="S84" i="8"/>
  <c r="Q85" i="8"/>
  <c r="R85" i="8"/>
  <c r="S85" i="8"/>
  <c r="Q86" i="8"/>
  <c r="R86" i="8"/>
  <c r="S86" i="8"/>
  <c r="Q87" i="8"/>
  <c r="R87" i="8"/>
  <c r="S87" i="8"/>
  <c r="Q88" i="8"/>
  <c r="R88" i="8"/>
  <c r="S88" i="8"/>
  <c r="Q89" i="8"/>
  <c r="R89" i="8"/>
  <c r="S89" i="8"/>
  <c r="Q90" i="8"/>
  <c r="R90" i="8"/>
  <c r="S90" i="8"/>
  <c r="Q91" i="8"/>
  <c r="R91" i="8"/>
  <c r="S91" i="8"/>
  <c r="Q92" i="8"/>
  <c r="R92" i="8"/>
  <c r="S92" i="8"/>
  <c r="Q93" i="8"/>
  <c r="R93" i="8"/>
  <c r="S93" i="8"/>
  <c r="Q94" i="8"/>
  <c r="R94" i="8"/>
  <c r="S94" i="8"/>
  <c r="Q95" i="8"/>
  <c r="R95" i="8"/>
  <c r="S95" i="8"/>
  <c r="Q96" i="8"/>
  <c r="R96" i="8"/>
  <c r="S96" i="8"/>
  <c r="Q97" i="8"/>
  <c r="R97" i="8"/>
  <c r="S97" i="8"/>
  <c r="Q98" i="8"/>
  <c r="R98" i="8"/>
  <c r="S98" i="8"/>
  <c r="Q99" i="8"/>
  <c r="R99" i="8"/>
  <c r="S99" i="8"/>
  <c r="Q100" i="8"/>
  <c r="R100" i="8"/>
  <c r="S100" i="8"/>
  <c r="Q101" i="8"/>
  <c r="R101" i="8"/>
  <c r="S101" i="8"/>
  <c r="Q102" i="8"/>
  <c r="R102" i="8"/>
  <c r="S102" i="8"/>
  <c r="Q103" i="8"/>
  <c r="R103" i="8"/>
  <c r="S103" i="8"/>
  <c r="Q104" i="8"/>
  <c r="R104" i="8"/>
  <c r="S104" i="8"/>
  <c r="Q105" i="8"/>
  <c r="R105" i="8"/>
  <c r="S105" i="8"/>
  <c r="Q106" i="8"/>
  <c r="R106" i="8"/>
  <c r="S106" i="8"/>
  <c r="C106" i="8" s="1"/>
  <c r="Q107" i="8"/>
  <c r="R107" i="8"/>
  <c r="S107" i="8"/>
  <c r="Q108" i="8"/>
  <c r="R108" i="8"/>
  <c r="S108" i="8"/>
  <c r="Q109" i="8"/>
  <c r="R109" i="8"/>
  <c r="S109" i="8"/>
  <c r="Q110" i="8"/>
  <c r="R110" i="8"/>
  <c r="S110" i="8"/>
  <c r="Q111" i="8"/>
  <c r="R111" i="8"/>
  <c r="S111" i="8"/>
  <c r="Q112" i="8"/>
  <c r="R112" i="8"/>
  <c r="S112" i="8"/>
  <c r="Q113" i="8"/>
  <c r="R113" i="8"/>
  <c r="S113" i="8"/>
  <c r="Q114" i="8"/>
  <c r="R114" i="8"/>
  <c r="S114" i="8"/>
  <c r="Q115" i="8"/>
  <c r="R115" i="8"/>
  <c r="S115" i="8"/>
  <c r="Q116" i="8"/>
  <c r="R116" i="8"/>
  <c r="S116" i="8"/>
  <c r="Q117" i="8"/>
  <c r="R117" i="8"/>
  <c r="S117" i="8"/>
  <c r="Q118" i="8"/>
  <c r="R118" i="8"/>
  <c r="S118" i="8"/>
  <c r="Q119" i="8"/>
  <c r="R119" i="8"/>
  <c r="S119" i="8"/>
  <c r="Q120" i="8"/>
  <c r="R120" i="8"/>
  <c r="S120" i="8"/>
  <c r="Q121" i="8"/>
  <c r="R121" i="8"/>
  <c r="S121" i="8"/>
  <c r="Q122" i="8"/>
  <c r="R122" i="8"/>
  <c r="S122" i="8"/>
  <c r="Q123" i="8"/>
  <c r="R123" i="8"/>
  <c r="S123" i="8"/>
  <c r="Q124" i="8"/>
  <c r="R124" i="8"/>
  <c r="S124" i="8"/>
  <c r="Q125" i="8"/>
  <c r="R125" i="8"/>
  <c r="S125" i="8"/>
  <c r="Q126" i="8"/>
  <c r="R126" i="8"/>
  <c r="S126" i="8"/>
  <c r="Q127" i="8"/>
  <c r="R127" i="8"/>
  <c r="S127" i="8"/>
  <c r="Q128" i="8"/>
  <c r="R128" i="8"/>
  <c r="S128" i="8"/>
  <c r="Q129" i="8"/>
  <c r="R129" i="8"/>
  <c r="S129" i="8"/>
  <c r="Q130" i="8"/>
  <c r="R130" i="8"/>
  <c r="S130" i="8"/>
  <c r="Q131" i="8"/>
  <c r="R131" i="8"/>
  <c r="S131" i="8"/>
  <c r="Q132" i="8"/>
  <c r="R132" i="8"/>
  <c r="S132" i="8"/>
  <c r="Q133" i="8"/>
  <c r="R133" i="8"/>
  <c r="S133" i="8"/>
  <c r="Q134" i="8"/>
  <c r="R134" i="8"/>
  <c r="S134" i="8"/>
  <c r="Q135" i="8"/>
  <c r="R135" i="8"/>
  <c r="S135" i="8"/>
  <c r="Q136" i="8"/>
  <c r="R136" i="8"/>
  <c r="S136" i="8"/>
  <c r="Q137" i="8"/>
  <c r="R137" i="8"/>
  <c r="S137" i="8"/>
  <c r="Q138" i="8"/>
  <c r="R138" i="8"/>
  <c r="S138" i="8"/>
  <c r="Q139" i="8"/>
  <c r="R139" i="8"/>
  <c r="S139" i="8"/>
  <c r="Q140" i="8"/>
  <c r="R140" i="8"/>
  <c r="S140" i="8"/>
  <c r="Q141" i="8"/>
  <c r="R141" i="8"/>
  <c r="S141" i="8"/>
  <c r="Q142" i="8"/>
  <c r="R142" i="8"/>
  <c r="S142" i="8"/>
  <c r="Q143" i="8"/>
  <c r="R143" i="8"/>
  <c r="S143" i="8"/>
  <c r="Q144" i="8"/>
  <c r="R144" i="8"/>
  <c r="S144" i="8"/>
  <c r="Q145" i="8"/>
  <c r="R145" i="8"/>
  <c r="S145" i="8"/>
  <c r="Q146" i="8"/>
  <c r="R146" i="8"/>
  <c r="S146" i="8"/>
  <c r="Q147" i="8"/>
  <c r="R147" i="8"/>
  <c r="S147" i="8"/>
  <c r="Q148" i="8"/>
  <c r="R148" i="8"/>
  <c r="S148" i="8"/>
  <c r="Q149" i="8"/>
  <c r="R149" i="8"/>
  <c r="S149" i="8"/>
  <c r="Q150" i="8"/>
  <c r="R150" i="8"/>
  <c r="S150" i="8"/>
  <c r="Q151" i="8"/>
  <c r="R151" i="8"/>
  <c r="S151" i="8"/>
  <c r="Q152" i="8"/>
  <c r="R152" i="8"/>
  <c r="S152" i="8"/>
  <c r="Q153" i="8"/>
  <c r="R153" i="8"/>
  <c r="S153" i="8"/>
  <c r="Q154" i="8"/>
  <c r="R154" i="8"/>
  <c r="S154" i="8"/>
  <c r="Q155" i="8"/>
  <c r="R155" i="8"/>
  <c r="S155" i="8"/>
  <c r="Q156" i="8"/>
  <c r="R156" i="8"/>
  <c r="S156" i="8"/>
  <c r="Q157" i="8"/>
  <c r="R157" i="8"/>
  <c r="S157" i="8"/>
  <c r="Q158" i="8"/>
  <c r="R158" i="8"/>
  <c r="S158" i="8"/>
  <c r="Q159" i="8"/>
  <c r="R159" i="8"/>
  <c r="S159" i="8"/>
  <c r="Q160" i="8"/>
  <c r="R160" i="8"/>
  <c r="S160" i="8"/>
  <c r="Q161" i="8"/>
  <c r="R161" i="8"/>
  <c r="S161" i="8"/>
  <c r="Q162" i="8"/>
  <c r="R162" i="8"/>
  <c r="S162" i="8"/>
  <c r="Q163" i="8"/>
  <c r="R163" i="8"/>
  <c r="S163" i="8"/>
  <c r="Q164" i="8"/>
  <c r="R164" i="8"/>
  <c r="S164" i="8"/>
  <c r="Q165" i="8"/>
  <c r="R165" i="8"/>
  <c r="S165" i="8"/>
  <c r="Q166" i="8"/>
  <c r="R166" i="8"/>
  <c r="S166" i="8"/>
  <c r="Q167" i="8"/>
  <c r="R167" i="8"/>
  <c r="S167" i="8"/>
  <c r="C167" i="8" s="1"/>
  <c r="Q168" i="8"/>
  <c r="R168" i="8"/>
  <c r="S168" i="8"/>
  <c r="Q169" i="8"/>
  <c r="R169" i="8"/>
  <c r="S169" i="8"/>
  <c r="Q170" i="8"/>
  <c r="R170" i="8"/>
  <c r="S170" i="8"/>
  <c r="Q171" i="8"/>
  <c r="R171" i="8"/>
  <c r="S171" i="8"/>
  <c r="Q172" i="8"/>
  <c r="R172" i="8"/>
  <c r="S172" i="8"/>
  <c r="Q173" i="8"/>
  <c r="R173" i="8"/>
  <c r="S173" i="8"/>
  <c r="Q174" i="8"/>
  <c r="R174" i="8"/>
  <c r="S174" i="8"/>
  <c r="Q175" i="8"/>
  <c r="R175" i="8"/>
  <c r="S175" i="8"/>
  <c r="Q176" i="8"/>
  <c r="R176" i="8"/>
  <c r="S176" i="8"/>
  <c r="Q177" i="8"/>
  <c r="R177" i="8"/>
  <c r="S177" i="8"/>
  <c r="Q178" i="8"/>
  <c r="R178" i="8"/>
  <c r="S178" i="8"/>
  <c r="R179" i="8"/>
  <c r="S179" i="8"/>
  <c r="Q180" i="8"/>
  <c r="R180" i="8"/>
  <c r="S180" i="8"/>
  <c r="Q181" i="8"/>
  <c r="R181" i="8"/>
  <c r="S181" i="8"/>
  <c r="Q182" i="8"/>
  <c r="R182" i="8"/>
  <c r="S182" i="8"/>
  <c r="Q183" i="8"/>
  <c r="R183" i="8"/>
  <c r="S183" i="8"/>
  <c r="Q184" i="8"/>
  <c r="R184" i="8"/>
  <c r="S184" i="8"/>
  <c r="Q185" i="8"/>
  <c r="R185" i="8"/>
  <c r="S185" i="8"/>
  <c r="Q186" i="8"/>
  <c r="R186" i="8"/>
  <c r="S186" i="8"/>
  <c r="Q187" i="8"/>
  <c r="R187" i="8"/>
  <c r="S187" i="8"/>
  <c r="Q188" i="8"/>
  <c r="R188" i="8"/>
  <c r="S188" i="8"/>
  <c r="Q189" i="8"/>
  <c r="R189" i="8"/>
  <c r="S189" i="8"/>
  <c r="Q190" i="8"/>
  <c r="R190" i="8"/>
  <c r="S190" i="8"/>
  <c r="Q191" i="8"/>
  <c r="R191" i="8"/>
  <c r="S191" i="8"/>
  <c r="Q192" i="8"/>
  <c r="R192" i="8"/>
  <c r="S192" i="8"/>
  <c r="Q193" i="8"/>
  <c r="R193" i="8"/>
  <c r="S193" i="8"/>
  <c r="Q194" i="8"/>
  <c r="R194" i="8"/>
  <c r="S194" i="8"/>
  <c r="Q195" i="8"/>
  <c r="R195" i="8"/>
  <c r="S195" i="8"/>
  <c r="Q196" i="8"/>
  <c r="R196" i="8"/>
  <c r="S196" i="8"/>
  <c r="Q197" i="8"/>
  <c r="R197" i="8"/>
  <c r="S197" i="8"/>
  <c r="Q198" i="8"/>
  <c r="R198" i="8"/>
  <c r="S198" i="8"/>
  <c r="Q199" i="8"/>
  <c r="R199" i="8"/>
  <c r="S199" i="8"/>
  <c r="C199" i="8" s="1"/>
  <c r="Q200" i="8"/>
  <c r="R200" i="8"/>
  <c r="S200" i="8"/>
  <c r="C200" i="8" s="1"/>
  <c r="Q202" i="8"/>
  <c r="R202" i="8"/>
  <c r="S202" i="8"/>
  <c r="Q203" i="8"/>
  <c r="R203" i="8"/>
  <c r="S203" i="8"/>
  <c r="Q204" i="8"/>
  <c r="R204" i="8"/>
  <c r="S204" i="8"/>
  <c r="Q205" i="8"/>
  <c r="R205" i="8"/>
  <c r="S205" i="8"/>
  <c r="C205" i="8" s="1"/>
  <c r="Q206" i="8"/>
  <c r="R206" i="8"/>
  <c r="S206" i="8"/>
  <c r="Q207" i="8"/>
  <c r="R207" i="8"/>
  <c r="S207" i="8"/>
  <c r="Q208" i="8"/>
  <c r="R208" i="8"/>
  <c r="S208" i="8"/>
  <c r="Q209" i="8"/>
  <c r="R209" i="8"/>
  <c r="S209" i="8"/>
  <c r="Q210" i="8"/>
  <c r="R210" i="8"/>
  <c r="S210" i="8"/>
  <c r="Q211" i="8"/>
  <c r="R211" i="8"/>
  <c r="S211" i="8"/>
  <c r="Q212" i="8"/>
  <c r="R212" i="8"/>
  <c r="S212" i="8"/>
  <c r="Q213" i="8"/>
  <c r="R213" i="8"/>
  <c r="S213" i="8"/>
  <c r="Q214" i="8"/>
  <c r="R214" i="8"/>
  <c r="S214" i="8"/>
  <c r="Q215" i="8"/>
  <c r="R215" i="8"/>
  <c r="S215" i="8"/>
  <c r="Q216" i="8"/>
  <c r="R216" i="8"/>
  <c r="S216" i="8"/>
  <c r="Q217" i="8"/>
  <c r="R217" i="8"/>
  <c r="S217" i="8"/>
  <c r="Q218" i="8"/>
  <c r="R218" i="8"/>
  <c r="S218" i="8"/>
  <c r="Q219" i="8"/>
  <c r="R219" i="8"/>
  <c r="S219" i="8"/>
  <c r="Q220" i="8"/>
  <c r="R220" i="8"/>
  <c r="S220" i="8"/>
  <c r="Q221" i="8"/>
  <c r="R221" i="8"/>
  <c r="S221" i="8"/>
  <c r="Q222" i="8"/>
  <c r="R222" i="8"/>
  <c r="S222" i="8"/>
  <c r="Q223" i="8"/>
  <c r="R223" i="8"/>
  <c r="S223" i="8"/>
  <c r="Q224" i="8"/>
  <c r="R224" i="8"/>
  <c r="S224" i="8"/>
  <c r="Q225" i="8"/>
  <c r="R225" i="8"/>
  <c r="S225" i="8"/>
  <c r="Q226" i="8"/>
  <c r="R226" i="8"/>
  <c r="S226" i="8"/>
  <c r="Q227" i="8"/>
  <c r="R227" i="8"/>
  <c r="S227" i="8"/>
  <c r="Q228" i="8"/>
  <c r="R228" i="8"/>
  <c r="S228" i="8"/>
  <c r="Q229" i="8"/>
  <c r="R229" i="8"/>
  <c r="S229" i="8"/>
  <c r="Q230" i="8"/>
  <c r="R230" i="8"/>
  <c r="S230" i="8"/>
  <c r="Q231" i="8"/>
  <c r="R231" i="8"/>
  <c r="S231" i="8"/>
  <c r="Q232" i="8"/>
  <c r="R232" i="8"/>
  <c r="S232" i="8"/>
  <c r="Q233" i="8"/>
  <c r="R233" i="8"/>
  <c r="S233" i="8"/>
  <c r="Q234" i="8"/>
  <c r="R234" i="8"/>
  <c r="S234" i="8"/>
  <c r="Q235" i="8"/>
  <c r="R235" i="8"/>
  <c r="S235" i="8"/>
  <c r="C235" i="8" s="1"/>
  <c r="Q236" i="8"/>
  <c r="R236" i="8"/>
  <c r="S236" i="8"/>
  <c r="Q237" i="8"/>
  <c r="R237" i="8"/>
  <c r="S237" i="8"/>
  <c r="Q238" i="8"/>
  <c r="R238" i="8"/>
  <c r="S238" i="8"/>
  <c r="Q239" i="8"/>
  <c r="R239" i="8"/>
  <c r="S239" i="8"/>
  <c r="Q240" i="8"/>
  <c r="R240" i="8"/>
  <c r="S240" i="8"/>
  <c r="Q241" i="8"/>
  <c r="R241" i="8"/>
  <c r="S241" i="8"/>
  <c r="Q242" i="8"/>
  <c r="R242" i="8"/>
  <c r="S242" i="8"/>
  <c r="Q243" i="8"/>
  <c r="R243" i="8"/>
  <c r="S243" i="8"/>
  <c r="Q244" i="8"/>
  <c r="R244" i="8"/>
  <c r="S244" i="8"/>
  <c r="Q245" i="8"/>
  <c r="R245" i="8"/>
  <c r="S245" i="8"/>
  <c r="Q246" i="8"/>
  <c r="R246" i="8"/>
  <c r="S246" i="8"/>
  <c r="Q247" i="8"/>
  <c r="R247" i="8"/>
  <c r="S247" i="8"/>
  <c r="Q248" i="8"/>
  <c r="R248" i="8"/>
  <c r="S248" i="8"/>
  <c r="Q249" i="8"/>
  <c r="R249" i="8"/>
  <c r="C249" i="8" s="1"/>
  <c r="S249" i="8"/>
  <c r="Q250" i="8"/>
  <c r="R250" i="8"/>
  <c r="C250" i="8" s="1"/>
  <c r="S250" i="8"/>
  <c r="Q251" i="8"/>
  <c r="R251" i="8"/>
  <c r="S251" i="8"/>
  <c r="Q252" i="8"/>
  <c r="R252" i="8"/>
  <c r="S252" i="8"/>
  <c r="Q258" i="8"/>
  <c r="R258" i="8"/>
  <c r="S258" i="8"/>
  <c r="Q259" i="8"/>
  <c r="R259" i="8"/>
  <c r="S259" i="8"/>
  <c r="Q260" i="8"/>
  <c r="R260" i="8"/>
  <c r="S260" i="8"/>
  <c r="C260" i="8" s="1"/>
  <c r="Q261" i="8"/>
  <c r="R261" i="8"/>
  <c r="S261" i="8"/>
  <c r="C261" i="8" s="1"/>
  <c r="Q262" i="8"/>
  <c r="R262" i="8"/>
  <c r="S262" i="8"/>
  <c r="Q263" i="8"/>
  <c r="R263" i="8"/>
  <c r="S263" i="8"/>
  <c r="Q264" i="8"/>
  <c r="R264" i="8"/>
  <c r="S264" i="8"/>
  <c r="Q265" i="8"/>
  <c r="R265" i="8"/>
  <c r="S265" i="8"/>
  <c r="Q266" i="8"/>
  <c r="R266" i="8"/>
  <c r="S266" i="8"/>
  <c r="Q267" i="8"/>
  <c r="R267" i="8"/>
  <c r="S267" i="8"/>
  <c r="Q268" i="8"/>
  <c r="R268" i="8"/>
  <c r="S268" i="8"/>
  <c r="Q269" i="8"/>
  <c r="R269" i="8"/>
  <c r="S269" i="8"/>
  <c r="Q270" i="8"/>
  <c r="R270" i="8"/>
  <c r="S270" i="8"/>
  <c r="Q271" i="8"/>
  <c r="R271" i="8"/>
  <c r="S271" i="8"/>
  <c r="Q272" i="8"/>
  <c r="R272" i="8"/>
  <c r="S272" i="8"/>
  <c r="Q273" i="8"/>
  <c r="R273" i="8"/>
  <c r="S273" i="8"/>
  <c r="Q274" i="8"/>
  <c r="R274" i="8"/>
  <c r="S274" i="8"/>
  <c r="Q275" i="8"/>
  <c r="R275" i="8"/>
  <c r="S275" i="8"/>
  <c r="Q276" i="8"/>
  <c r="R276" i="8"/>
  <c r="S276" i="8"/>
  <c r="Q277" i="8"/>
  <c r="R277" i="8"/>
  <c r="S277" i="8"/>
  <c r="Q278" i="8"/>
  <c r="R278" i="8"/>
  <c r="S278" i="8"/>
  <c r="Q279" i="8"/>
  <c r="R279" i="8"/>
  <c r="S279" i="8"/>
  <c r="Q280" i="8"/>
  <c r="R280" i="8"/>
  <c r="S280" i="8"/>
  <c r="Q281" i="8"/>
  <c r="R281" i="8"/>
  <c r="S281" i="8"/>
  <c r="Q282" i="8"/>
  <c r="R282" i="8"/>
  <c r="S282" i="8"/>
  <c r="Q283" i="8"/>
  <c r="R283" i="8"/>
  <c r="S283" i="8"/>
  <c r="Q284" i="8"/>
  <c r="R284" i="8"/>
  <c r="S284" i="8"/>
  <c r="Q285" i="8"/>
  <c r="R285" i="8"/>
  <c r="S285" i="8"/>
  <c r="Q286" i="8"/>
  <c r="R286" i="8"/>
  <c r="S286" i="8"/>
  <c r="Q287" i="8"/>
  <c r="R287" i="8"/>
  <c r="S287" i="8"/>
  <c r="Q288" i="8"/>
  <c r="R288" i="8"/>
  <c r="S288" i="8"/>
  <c r="Q289" i="8"/>
  <c r="R289" i="8"/>
  <c r="S289" i="8"/>
  <c r="Q290" i="8"/>
  <c r="R290" i="8"/>
  <c r="S290" i="8"/>
  <c r="Q291" i="8"/>
  <c r="R291" i="8"/>
  <c r="S291" i="8"/>
  <c r="Q292" i="8"/>
  <c r="R292" i="8"/>
  <c r="S292" i="8"/>
  <c r="Q293" i="8"/>
  <c r="R293" i="8"/>
  <c r="S293" i="8"/>
  <c r="Q294" i="8"/>
  <c r="R294" i="8"/>
  <c r="S294" i="8"/>
  <c r="Q295" i="8"/>
  <c r="R295" i="8"/>
  <c r="S295" i="8"/>
  <c r="Q296" i="8"/>
  <c r="R296" i="8"/>
  <c r="S296" i="8"/>
  <c r="Q297" i="8"/>
  <c r="R297" i="8"/>
  <c r="S297" i="8"/>
  <c r="Q298" i="8"/>
  <c r="R298" i="8"/>
  <c r="S298" i="8"/>
  <c r="Q299" i="8"/>
  <c r="R299" i="8"/>
  <c r="S299" i="8"/>
  <c r="Q300" i="8"/>
  <c r="R300" i="8"/>
  <c r="S300" i="8"/>
  <c r="Q301" i="8"/>
  <c r="R301" i="8"/>
  <c r="S301" i="8"/>
  <c r="Q302" i="8"/>
  <c r="R302" i="8"/>
  <c r="S302" i="8"/>
  <c r="Q303" i="8"/>
  <c r="R303" i="8"/>
  <c r="S303" i="8"/>
  <c r="Q304" i="8"/>
  <c r="R304" i="8"/>
  <c r="S304" i="8"/>
  <c r="Q305" i="8"/>
  <c r="R305" i="8"/>
  <c r="S305" i="8"/>
  <c r="Q306" i="8"/>
  <c r="R306" i="8"/>
  <c r="S306" i="8"/>
  <c r="Q307" i="8"/>
  <c r="R307" i="8"/>
  <c r="S307" i="8"/>
  <c r="Q308" i="8"/>
  <c r="R308" i="8"/>
  <c r="S308" i="8"/>
  <c r="Q309" i="8"/>
  <c r="R309" i="8"/>
  <c r="S309" i="8"/>
  <c r="Q310" i="8"/>
  <c r="R310" i="8"/>
  <c r="S310" i="8"/>
  <c r="Q311" i="8"/>
  <c r="R311" i="8"/>
  <c r="S311" i="8"/>
  <c r="Q312" i="8"/>
  <c r="R312" i="8"/>
  <c r="S312" i="8"/>
  <c r="Q313" i="8"/>
  <c r="R313" i="8"/>
  <c r="S313" i="8"/>
  <c r="Q314" i="8"/>
  <c r="R314" i="8"/>
  <c r="S314" i="8"/>
  <c r="Q315" i="8"/>
  <c r="R315" i="8"/>
  <c r="S315" i="8"/>
  <c r="Q316" i="8"/>
  <c r="R316" i="8"/>
  <c r="S316" i="8"/>
  <c r="Q317" i="8"/>
  <c r="R317" i="8"/>
  <c r="S317" i="8"/>
  <c r="Q318" i="8"/>
  <c r="R318" i="8"/>
  <c r="S318" i="8"/>
  <c r="Q319" i="8"/>
  <c r="R319" i="8"/>
  <c r="S319" i="8"/>
  <c r="Q320" i="8"/>
  <c r="R320" i="8"/>
  <c r="S320" i="8"/>
  <c r="Q321" i="8"/>
  <c r="R321" i="8"/>
  <c r="S321" i="8"/>
  <c r="Q322" i="8"/>
  <c r="R322" i="8"/>
  <c r="S322" i="8"/>
  <c r="Q323" i="8"/>
  <c r="R323" i="8"/>
  <c r="S323" i="8"/>
  <c r="Q324" i="8"/>
  <c r="R324" i="8"/>
  <c r="S324" i="8"/>
  <c r="Q325" i="8"/>
  <c r="R325" i="8"/>
  <c r="S325" i="8"/>
  <c r="Q326" i="8"/>
  <c r="R326" i="8"/>
  <c r="S326" i="8"/>
  <c r="Q327" i="8"/>
  <c r="R327" i="8"/>
  <c r="S327" i="8"/>
  <c r="Q328" i="8"/>
  <c r="R328" i="8"/>
  <c r="S328" i="8"/>
  <c r="Q329" i="8"/>
  <c r="R329" i="8"/>
  <c r="S329" i="8"/>
  <c r="Q330" i="8"/>
  <c r="R330" i="8"/>
  <c r="S330" i="8"/>
  <c r="Q331" i="8"/>
  <c r="R331" i="8"/>
  <c r="S331" i="8"/>
  <c r="Q332" i="8"/>
  <c r="R332" i="8"/>
  <c r="S332" i="8"/>
  <c r="Q333" i="8"/>
  <c r="R333" i="8"/>
  <c r="S333" i="8"/>
  <c r="Q334" i="8"/>
  <c r="R334" i="8"/>
  <c r="S334" i="8"/>
  <c r="Q335" i="8"/>
  <c r="R335" i="8"/>
  <c r="S335" i="8"/>
  <c r="Q336" i="8"/>
  <c r="R336" i="8"/>
  <c r="S336" i="8"/>
  <c r="Q337" i="8"/>
  <c r="R337" i="8"/>
  <c r="S337" i="8"/>
  <c r="Q338" i="8"/>
  <c r="R338" i="8"/>
  <c r="S338" i="8"/>
  <c r="Q339" i="8"/>
  <c r="R339" i="8"/>
  <c r="S339" i="8"/>
  <c r="Q340" i="8"/>
  <c r="R340" i="8"/>
  <c r="S340" i="8"/>
  <c r="Q341" i="8"/>
  <c r="R341" i="8"/>
  <c r="S341" i="8"/>
  <c r="Q342" i="8"/>
  <c r="R342" i="8"/>
  <c r="S342" i="8"/>
  <c r="Q343" i="8"/>
  <c r="R343" i="8"/>
  <c r="S343" i="8"/>
  <c r="Q27" i="8"/>
  <c r="Q24" i="8"/>
  <c r="R24" i="8"/>
  <c r="S24" i="8"/>
  <c r="Q25" i="8"/>
  <c r="R25" i="8"/>
  <c r="S25" i="8"/>
  <c r="Q26" i="8"/>
  <c r="R26" i="8"/>
  <c r="S26" i="8"/>
  <c r="R27" i="8"/>
  <c r="S27" i="8"/>
  <c r="Q23" i="8"/>
  <c r="S23" i="8"/>
  <c r="R23" i="8"/>
  <c r="S22" i="8"/>
  <c r="R22" i="8"/>
  <c r="Q22" i="8"/>
  <c r="S21" i="8"/>
  <c r="R21" i="8"/>
  <c r="Q21" i="8"/>
  <c r="S20" i="8"/>
  <c r="R20" i="8"/>
  <c r="Q20" i="8"/>
  <c r="S19" i="8"/>
  <c r="R19" i="8"/>
  <c r="Q19" i="8"/>
  <c r="S18" i="8"/>
  <c r="R18" i="8"/>
  <c r="Q18" i="8"/>
  <c r="S17" i="8"/>
  <c r="R17" i="8"/>
  <c r="Q17" i="8"/>
  <c r="S16" i="8"/>
  <c r="R16" i="8"/>
  <c r="Q16" i="8"/>
  <c r="S15" i="8"/>
  <c r="R15" i="8"/>
  <c r="Q15" i="8"/>
  <c r="C91" i="8" l="1"/>
  <c r="C79" i="8"/>
  <c r="C208" i="8"/>
  <c r="C100" i="8"/>
  <c r="C196" i="8"/>
  <c r="C195" i="8"/>
  <c r="C110" i="8"/>
  <c r="C108" i="8"/>
  <c r="C109" i="8"/>
  <c r="C111" i="8"/>
  <c r="C107" i="8"/>
  <c r="C180" i="8"/>
  <c r="C35" i="8" l="1"/>
  <c r="C329" i="8"/>
  <c r="C69" i="8"/>
  <c r="C88" i="8"/>
  <c r="C186" i="8"/>
  <c r="C38" i="8"/>
  <c r="C97" i="8"/>
  <c r="C78" i="8"/>
  <c r="C239" i="8"/>
  <c r="C293" i="8"/>
  <c r="C47" i="8"/>
  <c r="C140" i="8"/>
  <c r="C42" i="8"/>
  <c r="C96" i="8"/>
  <c r="C164" i="8"/>
  <c r="C266" i="8"/>
  <c r="C327" i="8"/>
  <c r="C226" i="8"/>
  <c r="C153" i="8"/>
  <c r="C62" i="8"/>
  <c r="C86" i="8"/>
  <c r="C224" i="8"/>
  <c r="C307" i="8"/>
  <c r="C46" i="8"/>
  <c r="C339" i="8"/>
  <c r="C95" i="8"/>
  <c r="C135" i="8"/>
  <c r="C244" i="8"/>
  <c r="C267" i="8"/>
  <c r="C15" i="8"/>
  <c r="C187" i="8"/>
  <c r="C332" i="8"/>
  <c r="C292" i="8"/>
  <c r="C145" i="8"/>
  <c r="C341" i="8"/>
  <c r="C152" i="8"/>
  <c r="C134" i="8"/>
  <c r="C120" i="8"/>
  <c r="C23" i="8"/>
  <c r="C302" i="8"/>
  <c r="C258" i="8"/>
  <c r="C143" i="8"/>
  <c r="C125" i="8"/>
  <c r="C34" i="8"/>
  <c r="C26" i="8"/>
  <c r="C323" i="8"/>
  <c r="C291" i="8"/>
  <c r="C263" i="8"/>
  <c r="C229" i="8"/>
  <c r="C210" i="8"/>
  <c r="C181" i="8"/>
  <c r="C158" i="8"/>
  <c r="C144" i="8"/>
  <c r="C118" i="8"/>
  <c r="C129" i="8"/>
  <c r="C315" i="8"/>
  <c r="C253" i="8"/>
  <c r="C301" i="8"/>
  <c r="C330" i="8"/>
  <c r="C321" i="8"/>
  <c r="C318" i="8"/>
  <c r="C24" i="8"/>
  <c r="C45" i="8"/>
  <c r="C281" i="8"/>
  <c r="C312" i="8"/>
  <c r="C268" i="8"/>
  <c r="C343" i="8"/>
  <c r="C316" i="8"/>
  <c r="C242" i="8"/>
  <c r="C225" i="8"/>
  <c r="C228" i="8"/>
  <c r="C179" i="8"/>
  <c r="C295" i="8"/>
  <c r="C282" i="8"/>
  <c r="C233" i="8"/>
  <c r="C304" i="8"/>
  <c r="C337" i="8"/>
  <c r="C252" i="8"/>
  <c r="C189" i="8"/>
  <c r="C221" i="8"/>
  <c r="C230" i="8"/>
  <c r="C215" i="8"/>
  <c r="C231" i="8"/>
  <c r="C222" i="8"/>
  <c r="C165" i="8"/>
  <c r="C115" i="8"/>
  <c r="C160" i="8"/>
  <c r="C116" i="8"/>
  <c r="C90" i="8"/>
  <c r="C80" i="8"/>
  <c r="C94" i="8"/>
  <c r="C99" i="8"/>
  <c r="C75" i="8"/>
  <c r="C68" i="8"/>
  <c r="C93" i="8"/>
  <c r="C77" i="8"/>
  <c r="C39" i="8"/>
  <c r="C60" i="8"/>
  <c r="C72" i="8"/>
  <c r="C71" i="8"/>
  <c r="C66" i="8"/>
  <c r="C40" i="8"/>
  <c r="C19" i="8"/>
  <c r="C324" i="8"/>
  <c r="C284" i="8"/>
  <c r="C296" i="8"/>
  <c r="C192" i="8"/>
  <c r="C149" i="8"/>
  <c r="C305" i="8"/>
  <c r="C202" i="8"/>
  <c r="C154" i="8"/>
  <c r="C132" i="8"/>
  <c r="C17" i="8"/>
  <c r="C322" i="8"/>
  <c r="C155" i="8"/>
  <c r="C127" i="8"/>
  <c r="C335" i="8"/>
  <c r="C299" i="8"/>
  <c r="C262" i="8"/>
  <c r="C218" i="8"/>
  <c r="C185" i="8"/>
  <c r="C156" i="8"/>
  <c r="C128" i="8"/>
  <c r="C44" i="8"/>
  <c r="C31" i="8"/>
  <c r="C328" i="8"/>
  <c r="C201" i="8"/>
  <c r="C326" i="8"/>
  <c r="C306" i="8"/>
  <c r="C331" i="8"/>
  <c r="C294" i="8"/>
  <c r="C270" i="8"/>
  <c r="C289" i="8"/>
  <c r="C300" i="8"/>
  <c r="C194" i="8"/>
  <c r="C319" i="8"/>
  <c r="C234" i="8"/>
  <c r="C243" i="8"/>
  <c r="C198" i="8"/>
  <c r="C277" i="8"/>
  <c r="C248" i="8"/>
  <c r="C246" i="8"/>
  <c r="C309" i="8"/>
  <c r="C211" i="8"/>
  <c r="C232" i="8"/>
  <c r="C227" i="8"/>
  <c r="C171" i="8"/>
  <c r="C190" i="8"/>
  <c r="C141" i="8"/>
  <c r="C173" i="8"/>
  <c r="C163" i="8"/>
  <c r="C117" i="8"/>
  <c r="C59" i="8"/>
  <c r="C76" i="8"/>
  <c r="C70" i="8"/>
  <c r="C83" i="8"/>
  <c r="C105" i="8"/>
  <c r="C85" i="8"/>
  <c r="C43" i="8"/>
  <c r="C36" i="8"/>
  <c r="C57" i="8"/>
  <c r="C64" i="8"/>
  <c r="C30" i="8"/>
  <c r="C340" i="8"/>
  <c r="C264" i="8"/>
  <c r="C182" i="8"/>
  <c r="C139" i="8"/>
  <c r="C240" i="8"/>
  <c r="C150" i="8"/>
  <c r="C130" i="8"/>
  <c r="C21" i="8"/>
  <c r="C290" i="8"/>
  <c r="C203" i="8"/>
  <c r="C151" i="8"/>
  <c r="C121" i="8"/>
  <c r="C325" i="8"/>
  <c r="C287" i="8"/>
  <c r="C259" i="8"/>
  <c r="C214" i="8"/>
  <c r="C170" i="8"/>
  <c r="C148" i="8"/>
  <c r="C122" i="8"/>
  <c r="C123" i="8"/>
  <c r="C52" i="8"/>
  <c r="C256" i="8"/>
  <c r="C126" i="8"/>
  <c r="C285" i="8"/>
  <c r="C317" i="8"/>
  <c r="C245" i="8"/>
  <c r="C272" i="8"/>
  <c r="C278" i="8"/>
  <c r="C280" i="8"/>
  <c r="C342" i="8"/>
  <c r="C311" i="8"/>
  <c r="C193" i="8"/>
  <c r="C236" i="8"/>
  <c r="C112" i="8"/>
  <c r="C269" i="8"/>
  <c r="C237" i="8"/>
  <c r="C298" i="8"/>
  <c r="C288" i="8"/>
  <c r="C197" i="8"/>
  <c r="C213" i="8"/>
  <c r="C223" i="8"/>
  <c r="C159" i="8"/>
  <c r="C133" i="8"/>
  <c r="C169" i="8"/>
  <c r="C172" i="8"/>
  <c r="C147" i="8"/>
  <c r="C50" i="8"/>
  <c r="C92" i="8"/>
  <c r="C102" i="8"/>
  <c r="C103" i="8"/>
  <c r="C54" i="8"/>
  <c r="C101" i="8"/>
  <c r="C81" i="8"/>
  <c r="C28" i="8"/>
  <c r="C37" i="8"/>
  <c r="C61" i="8"/>
  <c r="C41" i="8"/>
  <c r="C336" i="8"/>
  <c r="C251" i="8"/>
  <c r="C157" i="8"/>
  <c r="C18" i="8"/>
  <c r="C212" i="8"/>
  <c r="C183" i="8"/>
  <c r="C142" i="8"/>
  <c r="C124" i="8"/>
  <c r="C25" i="8"/>
  <c r="C286" i="8"/>
  <c r="C137" i="8"/>
  <c r="C113" i="8"/>
  <c r="C20" i="8"/>
  <c r="C313" i="8"/>
  <c r="C275" i="8"/>
  <c r="C191" i="8"/>
  <c r="C166" i="8"/>
  <c r="C146" i="8"/>
  <c r="C74" i="8"/>
  <c r="C119" i="8"/>
  <c r="C29" i="8"/>
  <c r="C255" i="8"/>
  <c r="C283" i="8"/>
  <c r="C16" i="8"/>
  <c r="C204" i="8"/>
  <c r="C297" i="8"/>
  <c r="C334" i="8"/>
  <c r="C276" i="8"/>
  <c r="C333" i="8"/>
  <c r="C273" i="8"/>
  <c r="C136" i="8"/>
  <c r="C220" i="8"/>
  <c r="C174" i="8"/>
  <c r="C209" i="8"/>
  <c r="C188" i="8"/>
  <c r="C279" i="8"/>
  <c r="C178" i="8"/>
  <c r="C184" i="8"/>
  <c r="C219" i="8"/>
  <c r="C247" i="8"/>
  <c r="C241" i="8"/>
  <c r="C114" i="8"/>
  <c r="C161" i="8"/>
  <c r="C168" i="8"/>
  <c r="C274" i="8"/>
  <c r="C176" i="8"/>
  <c r="C217" i="8"/>
  <c r="C58" i="8"/>
  <c r="C33" i="8"/>
  <c r="C73" i="8"/>
  <c r="C104" i="8"/>
  <c r="C98" i="8"/>
  <c r="C82" i="8"/>
  <c r="C56" i="8"/>
  <c r="C177" i="8"/>
  <c r="C175" i="8"/>
  <c r="C216" i="8"/>
  <c r="C207" i="8"/>
  <c r="C338" i="8"/>
  <c r="C254" i="8"/>
  <c r="C138" i="8"/>
  <c r="C271" i="8"/>
  <c r="C67" i="8"/>
  <c r="C27" i="8"/>
  <c r="C206" i="8"/>
  <c r="C310" i="8"/>
  <c r="C51" i="8"/>
  <c r="C65" i="8"/>
  <c r="C89" i="8"/>
  <c r="C87" i="8"/>
  <c r="C84" i="8"/>
  <c r="C63" i="8"/>
  <c r="C238" i="8"/>
  <c r="C308" i="8"/>
  <c r="C265" i="8"/>
  <c r="C320" i="8"/>
  <c r="C55" i="8"/>
  <c r="C314" i="8"/>
  <c r="C162" i="8"/>
  <c r="C303" i="8"/>
  <c r="C131" i="8"/>
  <c r="C49" i="8"/>
  <c r="C22" i="8"/>
  <c r="S257" i="8"/>
  <c r="C257" i="8" s="1"/>
  <c r="R257" i="8"/>
  <c r="H4" i="8" l="1"/>
  <c r="L6" i="10" s="1"/>
  <c r="B3" i="11" s="1"/>
  <c r="C176" i="11" l="1"/>
  <c r="C11" i="11"/>
  <c r="C114" i="11"/>
  <c r="C75" i="11"/>
  <c r="C39" i="11"/>
  <c r="C23" i="11"/>
  <c r="C87" i="11"/>
  <c r="C72" i="11"/>
  <c r="C95" i="11"/>
  <c r="C71" i="11"/>
  <c r="C54" i="11"/>
  <c r="C184" i="11"/>
  <c r="C51" i="11"/>
  <c r="C204" i="11"/>
  <c r="C79" i="11"/>
  <c r="C199" i="11"/>
  <c r="C113" i="11"/>
  <c r="C186" i="11"/>
  <c r="C173" i="11"/>
  <c r="C94" i="11"/>
  <c r="C90" i="11"/>
  <c r="C86" i="11"/>
  <c r="C175" i="11"/>
  <c r="C148" i="11"/>
  <c r="C49" i="11"/>
  <c r="C179" i="11"/>
  <c r="C37" i="11"/>
  <c r="C135" i="11"/>
  <c r="C62" i="11"/>
  <c r="C100" i="11"/>
  <c r="C96" i="11"/>
  <c r="C44" i="11"/>
  <c r="C203" i="11"/>
  <c r="C139" i="11"/>
  <c r="C201" i="11"/>
  <c r="C61" i="11"/>
  <c r="C188" i="11"/>
  <c r="C123" i="11"/>
  <c r="C178" i="11"/>
  <c r="C211" i="11"/>
  <c r="C137" i="11"/>
  <c r="C77" i="11"/>
  <c r="C99" i="11"/>
  <c r="C63" i="11"/>
  <c r="C16" i="11"/>
  <c r="C197" i="11"/>
  <c r="C207" i="11"/>
  <c r="C53" i="11"/>
  <c r="C73" i="11"/>
  <c r="C208" i="11"/>
  <c r="C209" i="11"/>
  <c r="C124" i="11"/>
  <c r="C194" i="11"/>
  <c r="C42" i="11"/>
  <c r="C32" i="11"/>
  <c r="C84" i="11"/>
  <c r="C160" i="11"/>
  <c r="C40" i="11"/>
  <c r="C20" i="11"/>
  <c r="C69" i="11"/>
  <c r="C205" i="11"/>
  <c r="C164" i="11"/>
  <c r="C163" i="11"/>
  <c r="C136" i="11"/>
  <c r="C81" i="11"/>
  <c r="C21" i="11"/>
  <c r="C180" i="11"/>
  <c r="C15" i="11"/>
  <c r="C213" i="11"/>
  <c r="C107" i="11"/>
  <c r="C28" i="11"/>
  <c r="C12" i="11"/>
  <c r="C109" i="11"/>
  <c r="C98" i="11"/>
  <c r="C147" i="11"/>
  <c r="C55" i="11"/>
  <c r="C45" i="11"/>
  <c r="C68" i="11"/>
  <c r="C56" i="11"/>
  <c r="C97" i="11"/>
  <c r="C165" i="11"/>
  <c r="C157" i="11"/>
  <c r="C170" i="11"/>
  <c r="C127" i="11"/>
  <c r="C66" i="11"/>
  <c r="C167" i="11"/>
  <c r="C102" i="11"/>
  <c r="C152" i="11"/>
  <c r="C47" i="11"/>
  <c r="C38" i="11"/>
  <c r="C106" i="11"/>
  <c r="C212" i="11"/>
  <c r="C24" i="11"/>
  <c r="C67" i="11"/>
  <c r="C78" i="11"/>
  <c r="C65" i="11"/>
  <c r="C22" i="11"/>
  <c r="C27" i="11"/>
  <c r="C122" i="11"/>
  <c r="C91" i="11"/>
  <c r="C48" i="11"/>
  <c r="C168" i="11"/>
  <c r="C191" i="11"/>
  <c r="C29" i="11"/>
  <c r="C82" i="11"/>
  <c r="C93" i="11"/>
  <c r="C36" i="11"/>
  <c r="C195" i="11"/>
  <c r="C144" i="11"/>
  <c r="C31" i="11"/>
  <c r="C83" i="11"/>
  <c r="C158" i="11"/>
  <c r="C166" i="11"/>
  <c r="C17" i="11"/>
  <c r="C161" i="11"/>
  <c r="C103" i="11"/>
  <c r="C120" i="11"/>
  <c r="C46" i="11"/>
  <c r="C196" i="11"/>
  <c r="C117" i="11"/>
  <c r="C193" i="11"/>
  <c r="C159" i="11"/>
  <c r="C19" i="11"/>
  <c r="C146" i="11"/>
  <c r="C134" i="11"/>
  <c r="C138" i="11"/>
  <c r="C126" i="11"/>
  <c r="C171" i="11"/>
  <c r="C111" i="11"/>
  <c r="C153" i="11"/>
  <c r="C192" i="11"/>
  <c r="C133" i="11"/>
  <c r="C104" i="11"/>
  <c r="C177" i="11"/>
  <c r="C143" i="11"/>
  <c r="C162" i="11"/>
  <c r="C150" i="11"/>
  <c r="C154" i="11"/>
  <c r="C142" i="11"/>
  <c r="C26" i="11"/>
  <c r="C140" i="11"/>
  <c r="C215" i="11"/>
  <c r="C141" i="11"/>
  <c r="C130" i="11"/>
  <c r="C131" i="11"/>
  <c r="C121" i="11"/>
  <c r="C88" i="11"/>
  <c r="C149" i="11"/>
  <c r="C30" i="11"/>
  <c r="C13" i="11"/>
  <c r="C116" i="11"/>
  <c r="C105" i="11"/>
  <c r="C110" i="11"/>
  <c r="C89" i="11"/>
  <c r="C174" i="11"/>
  <c r="C182" i="11"/>
  <c r="C25" i="11"/>
  <c r="C145" i="11"/>
  <c r="C92" i="11"/>
  <c r="C108" i="11"/>
  <c r="C187" i="11"/>
  <c r="C132" i="11"/>
  <c r="C50" i="11"/>
  <c r="C58" i="11"/>
  <c r="C115" i="11"/>
  <c r="C64" i="11"/>
  <c r="C181" i="11"/>
  <c r="C151" i="11"/>
  <c r="C189" i="11"/>
  <c r="C57" i="11"/>
  <c r="C172" i="11"/>
  <c r="C129" i="11"/>
  <c r="C216" i="11"/>
  <c r="C33" i="11"/>
  <c r="C210" i="11"/>
  <c r="C198" i="11"/>
  <c r="C202" i="11"/>
  <c r="C190" i="11"/>
  <c r="C59" i="11"/>
  <c r="C125" i="11"/>
  <c r="C43" i="11"/>
  <c r="C128" i="11"/>
  <c r="C80" i="11"/>
  <c r="C156" i="11"/>
  <c r="C112" i="11"/>
  <c r="C200" i="11"/>
  <c r="C41" i="11"/>
  <c r="C18" i="11"/>
  <c r="C214" i="11"/>
  <c r="C14" i="11"/>
  <c r="C206" i="11"/>
  <c r="C60" i="11"/>
  <c r="C70" i="11"/>
  <c r="C155" i="11"/>
  <c r="C101" i="11"/>
  <c r="C35" i="11"/>
  <c r="C118" i="11"/>
  <c r="C74" i="11"/>
  <c r="C85" i="11"/>
  <c r="C76" i="11"/>
  <c r="C34" i="11"/>
  <c r="C183" i="11"/>
  <c r="C119" i="11"/>
  <c r="C185" i="11"/>
  <c r="C52" i="11"/>
  <c r="C169" i="11"/>
  <c r="B2" i="11" l="1"/>
  <c r="B4" i="11" s="1"/>
  <c r="B9" i="10" s="1"/>
  <c r="F9" i="10" l="1"/>
  <c r="F10" i="10"/>
</calcChain>
</file>

<file path=xl/sharedStrings.xml><?xml version="1.0" encoding="utf-8"?>
<sst xmlns="http://schemas.openxmlformats.org/spreadsheetml/2006/main" count="6499" uniqueCount="921">
  <si>
    <t>Código DN 74/2004</t>
  </si>
  <si>
    <t>Descrição da Atividade:</t>
  </si>
  <si>
    <t>A-01-01-5</t>
  </si>
  <si>
    <t>Lavra subterrânea sem tratamento ou com tratamento a seco (pegmatitos e gemas).</t>
  </si>
  <si>
    <t>A-01-02-3</t>
  </si>
  <si>
    <t>Lavra subterrânea com tratamento a úmido (pegmatitos e gemas).</t>
  </si>
  <si>
    <t>A-01-03-1</t>
  </si>
  <si>
    <t>Lavra subterrânea sem tratamento ou com tratamento a seco, exceto pegmatitos e gemas.</t>
  </si>
  <si>
    <t>A-01-04-1</t>
  </si>
  <si>
    <t>Lavra subterrânea com tratamento a úmido exceto pegmatitos e gemas.</t>
  </si>
  <si>
    <t>A-02-01-1</t>
  </si>
  <si>
    <t>Lavra a céu aberto sem tratamento ou com tratamento a seco - minerais  metálicos, exceto minério de ferro.</t>
  </si>
  <si>
    <t>A-02-02-1</t>
  </si>
  <si>
    <t xml:space="preserve"> Lavra a céu aberto com tratamento a úmido – minerais metálicos, exceto minério de ferro.</t>
  </si>
  <si>
    <t>A-02-03-8</t>
  </si>
  <si>
    <t>Lavra a céu aberto sem tratamento ou com tratamento a seco – minério de Ferro.</t>
  </si>
  <si>
    <t>A-02-04-6</t>
  </si>
  <si>
    <t>Lavra a céu aberto com tratamento a úmido – minério de Ferro</t>
  </si>
  <si>
    <t>A-02-05-4</t>
  </si>
  <si>
    <t>Lavra a céu aberto ou subterrânea em áreas cársticas com ou sem tratamento.</t>
  </si>
  <si>
    <t>A-02-06-2</t>
  </si>
  <si>
    <t>Lavra a céu aberto com ou sem tratamento - rochas ornamentais e de revestimento.</t>
  </si>
  <si>
    <t>A-02-07-0</t>
  </si>
  <si>
    <t>Lavra a céu aberto sem tratamento ou com tratamento a seco – minerais não metálicos, exceto em áreas cársticas ou rochas ornamentais e de revestimento.</t>
  </si>
  <si>
    <t>A-02-08-9</t>
  </si>
  <si>
    <t>Lavra a céu aberto com tratamento a úmido – minerais não metálicos, exceto em áreas cársticas ou rochas ornamentais e de revestimento.</t>
  </si>
  <si>
    <t>A-02-09-7</t>
  </si>
  <si>
    <t>Extração de rocha para produção de britas com ou sem tratamento.</t>
  </si>
  <si>
    <t>A-02-10-0</t>
  </si>
  <si>
    <t>Lavra em aluvião, exceto areia e cascalho.</t>
  </si>
  <si>
    <t>A-03-01-8</t>
  </si>
  <si>
    <t>Extração de areia e cascalho para utilização imediata na construção civil.</t>
  </si>
  <si>
    <t>A-03-02-6</t>
  </si>
  <si>
    <t>Extração de argila usada na fabricação de cerâmica vermelha.</t>
  </si>
  <si>
    <t>A-04-01-4</t>
  </si>
  <si>
    <t>Extração de água mineral ou potável de mesa.</t>
  </si>
  <si>
    <t xml:space="preserve">A-05-01-0 </t>
  </si>
  <si>
    <t>Unidade de tratamento de minerais – UTM.</t>
  </si>
  <si>
    <t>A-05-02-9</t>
  </si>
  <si>
    <t>Obras de infra-estrutura (pátios de resíduos e produtos e oficinas).</t>
  </si>
  <si>
    <t>A-05-03-7</t>
  </si>
  <si>
    <t>Barragem de contenção de rejeitos / resíduos.</t>
  </si>
  <si>
    <t>A-05-04-5</t>
  </si>
  <si>
    <t>Pilhas de rejeito / estéril.</t>
  </si>
  <si>
    <t>A-05-04-6</t>
  </si>
  <si>
    <t>Pilha de rejeito / estéril de rochas ornamentais e de revestimento.</t>
  </si>
  <si>
    <t>A-05-05-3</t>
  </si>
  <si>
    <t>Estradas para transporte de minério / estéril.</t>
  </si>
  <si>
    <t>A-06-01-1</t>
  </si>
  <si>
    <t xml:space="preserve">Prospecção de gás natural ou de petróleo (levantamento geofísico) - sísmica 2D, em área cárstica. </t>
  </si>
  <si>
    <t xml:space="preserve">A-06-02-1 </t>
  </si>
  <si>
    <t>Prospecção de gás natural ou de petróleo (levantamento geofísico) - sísmica 2D.</t>
  </si>
  <si>
    <t xml:space="preserve">A-06-03-1 </t>
  </si>
  <si>
    <t>Prospecção de gás natural ou de petróleo (levantamento geofísico) - sísmica 3D, em área cárstica.</t>
  </si>
  <si>
    <t>A-06-04-1</t>
  </si>
  <si>
    <t>Prospecção de gás natural ou de petróleo (levantamento geofísico) - sísmica 3D.</t>
  </si>
  <si>
    <t>A-06-05-1</t>
  </si>
  <si>
    <t>Locação e perfuração de poços exploratórios de gás natural ou de petróleo, inclusive em área cárstica.</t>
  </si>
  <si>
    <t>A-06-06-1</t>
  </si>
  <si>
    <t>Produção de gás natural ou de petróleo, inclusive em área cárstica.</t>
  </si>
  <si>
    <t>A-07-01-1</t>
  </si>
  <si>
    <t>Pesquisa Mineral com supressão de vegetação secundária nativa pertencente ao bioma Mata Atlântica em estágios Médio e Avançado de regeneração, quando não envolver o emprego de Guia de Utilização expedida pelo DNPM.</t>
  </si>
  <si>
    <t>A-07-01-2</t>
  </si>
  <si>
    <t>Pesquisa Mineral de minerais metálicos com supressão de vegetação nativa secundária pertencente ao bioma Mata Atlântica em estágios Médio e Avançado de regeneração, quando envolver o emprego de Guia de Utilização expedida pelo DNPM.</t>
  </si>
  <si>
    <t>A-07-01-3</t>
  </si>
  <si>
    <t>Pesquisa Mineral de minerais com aplicação direta na construção civil (brita, cascalho, silte) e para rochas de revestimento (granito ornamental, ardósias, quartzito, mármores) com supressão de vegetação secundária nativa pertencente ao bioma Mata Atlântica em estágios Médio e Avançado de regeneração, quando envolver o emprego de Guia de Utilização expedida pelo DNPM.</t>
  </si>
  <si>
    <t>A-07-01-4</t>
  </si>
  <si>
    <t>Pesquisa Mineral de minerais não metálicos com supressão de vegetação secundária nativa pertencente ao bioma Mata Atlântica em estágios Médio e Avançado de regeneração, quando envolver o emprego de Guia de Utilização expedida pelo DNPM.</t>
  </si>
  <si>
    <t>B-01-01-5</t>
  </si>
  <si>
    <t>Britamento de pedras para construção, inclusive mármore, ardósia, granito e outras pedras</t>
  </si>
  <si>
    <t>B-01-02-3</t>
  </si>
  <si>
    <t>Fabricação de cal virgem, hidratada ou extinta</t>
  </si>
  <si>
    <t>B-01-03-1</t>
  </si>
  <si>
    <t>Fabricação de telhas, tijolos e outros artigos de barro cozido, exclusive de cerâmica</t>
  </si>
  <si>
    <t>B-01-04-1</t>
  </si>
  <si>
    <t>Fabricação de material cerâmico</t>
  </si>
  <si>
    <t>B-01-05-8</t>
  </si>
  <si>
    <t>Fabricação de cimento</t>
  </si>
  <si>
    <t>B-01-06-6</t>
  </si>
  <si>
    <t>Fabricação de peças, ornatos e estruturas de cimento ou de gesso</t>
  </si>
  <si>
    <t>B-01-07-4</t>
  </si>
  <si>
    <t>Fabricação de peças, ornatos e estruturas de amianto.</t>
  </si>
  <si>
    <t>B-01-08-2</t>
  </si>
  <si>
    <t>Fabricação e elaboração de vidro e cristal, inclusive a partir de reciclagem</t>
  </si>
  <si>
    <t>B-01-09-0</t>
  </si>
  <si>
    <t>Aparelhamento, beneficiamento, preparação e transformação de minerais não metálicos, não associados à extração</t>
  </si>
  <si>
    <t>B-02-01-1</t>
  </si>
  <si>
    <t xml:space="preserve">Siderurgia e elaboração de produtos siderúrgicos com redução de minérios, inclusive ferro-gusa </t>
  </si>
  <si>
    <t xml:space="preserve">B-03-01-8 </t>
  </si>
  <si>
    <t>Produção de aço ligado em qualquer forma, com ou sem redução de minérios, com fusão.</t>
  </si>
  <si>
    <t>B-03-02-6</t>
  </si>
  <si>
    <t>Produção de laminados e trefilados de qualquer tipo de aço, com tratamento químico superficial.</t>
  </si>
  <si>
    <t>B-03-03-4</t>
  </si>
  <si>
    <t xml:space="preserve">Produção de laminados e trefilados de qualquer tipo de aço, sem tratamento químico superficial. </t>
  </si>
  <si>
    <t>B-03-04-2</t>
  </si>
  <si>
    <t xml:space="preserve">Produção de ligas metálicas (ferro ligas). </t>
  </si>
  <si>
    <t>B-03-05-0</t>
  </si>
  <si>
    <t xml:space="preserve">Produção de tubos de ferro e aço, com tratamento químico superficial. </t>
  </si>
  <si>
    <t>B-03-06-9</t>
  </si>
  <si>
    <t xml:space="preserve">Produção de tubos de ferro e aço, sem tratamento químico superficial. </t>
  </si>
  <si>
    <t>B-03-07-7</t>
  </si>
  <si>
    <t xml:space="preserve">Produção de fundidos de ferro e aço, sem tratamento químico superficial, inclusive a partir de reciclagem. </t>
  </si>
  <si>
    <t>B-03-08-5</t>
  </si>
  <si>
    <t xml:space="preserve">Produção de fundidos de ferro e aço, com tratamento químico superficial, inclusive a partir de reciclagem. </t>
  </si>
  <si>
    <t>B-03-09-3</t>
  </si>
  <si>
    <t xml:space="preserve">Produção de forjados, arames e relaminados de aço com tratamento químico superficial. </t>
  </si>
  <si>
    <t>B-03-10-7</t>
  </si>
  <si>
    <t>Produção de forjados, arames e relaminados de aço sem tratamento químico superficial.</t>
  </si>
  <si>
    <t>B-04-01-4</t>
  </si>
  <si>
    <t>Metalurgia dos metais não-ferrosos em formas primárias, inclusive metais preciosos.</t>
  </si>
  <si>
    <t>B-04-02-2</t>
  </si>
  <si>
    <t xml:space="preserve">Produção de laminados de metais e de ligas de metais não-ferrosos, com fusão (placas, discos, chapas lisas ou corrugadas, bobinas, tiras e fitas, perfis, barras redondas, chatas ou quadradas, vergalhões, inclusive canos, tubos e arames, em todas as modalidades). </t>
  </si>
  <si>
    <t>B-04-03-0</t>
  </si>
  <si>
    <t xml:space="preserve">Produção de laminados de metais e de ligas de metais não-ferrosos, sem fusão (placas, discos, chapas lisas ou corrugadas, bobinas, tiras e fitas, perfis, barras redondas, chatas ou quadradas, vergalhões inclusive canos, tubos e arames, em todas as modalidades) </t>
  </si>
  <si>
    <t>B-04-04-9</t>
  </si>
  <si>
    <t xml:space="preserve">Produção de fundidos de metais não ferrosos, inclusive ligas, com tratamento químico superficial e/ou galvanotécnico, inclusive a partir de reciclagem. </t>
  </si>
  <si>
    <t>B-04-05-7</t>
  </si>
  <si>
    <t xml:space="preserve">Produção de fundidos de metais não ferrosos, inclusive ligas, sem tratamento químico superficial e/ou galvanotécnico, inclusive a partir de reciclagem. </t>
  </si>
  <si>
    <t>B-04-06-5</t>
  </si>
  <si>
    <t xml:space="preserve">Produção de fios e arames de metais e de ligas de metais não-ferrosos, inclusive fios, cabos e condutores elétricos, com fusão, em todas as sua modalidades. </t>
  </si>
  <si>
    <t>B-04-07-3</t>
  </si>
  <si>
    <t xml:space="preserve">Produção de fios e arames de metais e de ligas de metais não-ferrosos, inclusive fios, cabos e condutores elétricos, sem fusão, em todas as sua modalidades. </t>
  </si>
  <si>
    <t>B-04-08-1</t>
  </si>
  <si>
    <t xml:space="preserve">Relaminação de metais não ferrosos, inclusive ligas. </t>
  </si>
  <si>
    <t xml:space="preserve">B-05-01-0 </t>
  </si>
  <si>
    <t xml:space="preserve">Produção de soldas e ânodos. </t>
  </si>
  <si>
    <t>B-05-02-9</t>
  </si>
  <si>
    <t xml:space="preserve">Metalurgia do pó, inclusive peças moldadas. </t>
  </si>
  <si>
    <t>B-05-03-7</t>
  </si>
  <si>
    <t>B-05-04-5</t>
  </si>
  <si>
    <t xml:space="preserve">Fabricação de estruturas metálicas e artefatos de trefilados de ferro, aço e de metais não-ferrosos, sem tratamento químico superficial, exclusive móveis </t>
  </si>
  <si>
    <t>B-05-05-3</t>
  </si>
  <si>
    <t xml:space="preserve">Estamparia, funilaria e latoaria com ou sem tratamento químico superficial. </t>
  </si>
  <si>
    <t>B-05-06-1</t>
  </si>
  <si>
    <t xml:space="preserve">Serralheria, fabricação de esquadrias, tanques, reservatórios e outros recipientes metálicos e de artigos de caldeireiro. </t>
  </si>
  <si>
    <t>B-05-07-1</t>
  </si>
  <si>
    <t xml:space="preserve">Fabricação de artigos de cutelaria, armas leves, ferramentas manuais e fabricação de artigos de metal para uso em escritório ou doméstico, inclusive instrumentos de medida não elétricos, exceto equipamentos de uso médico e odontológico. </t>
  </si>
  <si>
    <t>B-05-08-8</t>
  </si>
  <si>
    <t xml:space="preserve">Fabricação de material bélico. </t>
  </si>
  <si>
    <t>B-05-09-6</t>
  </si>
  <si>
    <t xml:space="preserve">Usinagem. </t>
  </si>
  <si>
    <t>B-05-10-1</t>
  </si>
  <si>
    <t xml:space="preserve">Fabricação de outros artigos de metal não especificados ou não classificados, com tratamento químico superficial, exclusive móveis </t>
  </si>
  <si>
    <t>B-05-11-8</t>
  </si>
  <si>
    <t xml:space="preserve">Fabricação de outros artigos de metal não especificados ou não classificados sem tratamento químico superficial, exclusive móveis. </t>
  </si>
  <si>
    <t>B-06-01-7</t>
  </si>
  <si>
    <t xml:space="preserve">Tratamento térmico (têmpera) ou tratamento termo-químico </t>
  </si>
  <si>
    <t>B-06-02-5</t>
  </si>
  <si>
    <t>Serviço galvanotécnico.</t>
  </si>
  <si>
    <t>B-06-03-3</t>
  </si>
  <si>
    <t>Jateamento e pintura.</t>
  </si>
  <si>
    <t>B-07-01-3</t>
  </si>
  <si>
    <t>Fabricação de máquinas, aparelhos, peças e acessórios com tratamento térmico e/ou tratamento superficial.</t>
  </si>
  <si>
    <t>B-07-02-1</t>
  </si>
  <si>
    <t xml:space="preserve">Fabricação de máquinas, aparelhos, peças e acessórios sem tratamento térmico superficial </t>
  </si>
  <si>
    <t>B-07-03-1</t>
  </si>
  <si>
    <t xml:space="preserve">Retífica de motores </t>
  </si>
  <si>
    <t>B-07-04-8</t>
  </si>
  <si>
    <t xml:space="preserve">Fabricação e/ou montagem e/ou teste de motores de combustão. </t>
  </si>
  <si>
    <t>B-08-01-1</t>
  </si>
  <si>
    <t xml:space="preserve">Fabricação de componentes eletro-eletrônicos. </t>
  </si>
  <si>
    <t>B-08-02-8</t>
  </si>
  <si>
    <t xml:space="preserve">Fabricação de pilhas, baterias e acumuladores. </t>
  </si>
  <si>
    <t>B-08-03-6</t>
  </si>
  <si>
    <t xml:space="preserve">Demais atividades da indústria de material eletro-eletrônico, inclusive equipamentos de iluminação. </t>
  </si>
  <si>
    <t>B-08-04-4</t>
  </si>
  <si>
    <t xml:space="preserve">Fabricação de eletrodomésticos. </t>
  </si>
  <si>
    <t>B-08-05-2</t>
  </si>
  <si>
    <t xml:space="preserve">Fabricação de lâmpadas </t>
  </si>
  <si>
    <t>B-08-06-0</t>
  </si>
  <si>
    <t xml:space="preserve">Montagem de máquinas, aparelhos ou equipamentos para telecomunicação e informática. </t>
  </si>
  <si>
    <t>B-08-07-9</t>
  </si>
  <si>
    <t xml:space="preserve">Reparação ou manutenção de máquinas, aparelhos e equipamentos industriais e comerciais e eletro-eletrônicos </t>
  </si>
  <si>
    <t>B-09-01-6</t>
  </si>
  <si>
    <t>Construção e reparação de embarcações estruturas flutuantes, reparação de caldeiras, máquinas, turbinas e motores.</t>
  </si>
  <si>
    <t>B-09-02-4</t>
  </si>
  <si>
    <t>Construção, montagem e reparação de veículos ferroviários.</t>
  </si>
  <si>
    <t>B-09-03-2</t>
  </si>
  <si>
    <t>Fabricação de veículos rodoviários.</t>
  </si>
  <si>
    <t>B-09-04-0</t>
  </si>
  <si>
    <t xml:space="preserve">Fabricação, montagem e reparação de aeronaves, fabricação e reparação de turbinas e motores de aviação. </t>
  </si>
  <si>
    <t>B-09-05-9</t>
  </si>
  <si>
    <t xml:space="preserve">Fabricação de peças e acessórios para veículos rodoviários, ferroviários e aeronaves </t>
  </si>
  <si>
    <t>B-10-01-4</t>
  </si>
  <si>
    <t xml:space="preserve">Fabricação de móveis de madeira, vime e junco ou com predominância destes materiais, sem pintura e/ou verniz </t>
  </si>
  <si>
    <t>B-10-02-2</t>
  </si>
  <si>
    <t>Fabricação de móveis de madeira, vime e junco ou com predominância destes materiais, com pintura e/ou verniz.</t>
  </si>
  <si>
    <t>B-10-03-0</t>
  </si>
  <si>
    <t xml:space="preserve">Fabricação de móveis estofados ou de colchões, com fabricação de espuma </t>
  </si>
  <si>
    <t>B-10-04-9</t>
  </si>
  <si>
    <t xml:space="preserve">Fabricação de móveis estofados sem fabricação de espuma </t>
  </si>
  <si>
    <t>B-10-05-7</t>
  </si>
  <si>
    <t xml:space="preserve">Fabricação de móveis de metal sem tratamento químico superficial e/ou pintura por aspersão </t>
  </si>
  <si>
    <t>B-10-06-5</t>
  </si>
  <si>
    <t xml:space="preserve">Fabricação de móveis de metal com tratamento químico superficial e/ou pintura por aspersão </t>
  </si>
  <si>
    <t>C-01-01-5</t>
  </si>
  <si>
    <t xml:space="preserve">Fabricação de celulose. </t>
  </si>
  <si>
    <t>C-01-02-3</t>
  </si>
  <si>
    <t xml:space="preserve">Fabricação de pasta mecânica. </t>
  </si>
  <si>
    <t>C-01-03-1</t>
  </si>
  <si>
    <t>Fabricação de papel, cartolina, cartão e polpa moldada, utilizando celulose e/ou papel reciclado como matéria-prima.</t>
  </si>
  <si>
    <t>C-01-04-1</t>
  </si>
  <si>
    <t xml:space="preserve">Fabricação de papelão </t>
  </si>
  <si>
    <t>C-01-05-8</t>
  </si>
  <si>
    <t xml:space="preserve">Fabricação de artigos e artefatos de papelão, cartolina e cartão, impressos, simples ou plastificados </t>
  </si>
  <si>
    <t xml:space="preserve">C-01-06-6 </t>
  </si>
  <si>
    <t xml:space="preserve">Fabricação de artigos e artefatos de papelão, cartolina e cartão, não impressos, simples ou plastificados </t>
  </si>
  <si>
    <t>C-01-07-4</t>
  </si>
  <si>
    <t>Fabricação de artigos diversos de fibra prensada ou isolante inclusive peças e acessórios para máquinas e veículos.</t>
  </si>
  <si>
    <t>C-02-01-1</t>
  </si>
  <si>
    <t>Beneficiamento de borracha natural.</t>
  </si>
  <si>
    <t>C-02-02-1</t>
  </si>
  <si>
    <t>Fabricação de pneumáticos, câmaras-de-ar e de material para recondicionamento de pneumáticos.</t>
  </si>
  <si>
    <t>C-02-03-8</t>
  </si>
  <si>
    <t xml:space="preserve">Recauchutagem de pneumáticos </t>
  </si>
  <si>
    <t>C-02-04-6</t>
  </si>
  <si>
    <t xml:space="preserve">Fabricação de laminados e fios de borracha. </t>
  </si>
  <si>
    <t>C-02-05-4</t>
  </si>
  <si>
    <t xml:space="preserve">Fabricação de espuma de borracha e de artefatos de espuma de borracha, inclusive látex </t>
  </si>
  <si>
    <t>C-02-06-2</t>
  </si>
  <si>
    <t xml:space="preserve">Fabricação de artefatos de borracha tais como peças e acessórios para veículos, máquinas e aparelhos, correias, canos, tubos, artigos para uso doméstico, galochas e botas, etc, inclusive artigos de vestuário e equipamentos de segurança </t>
  </si>
  <si>
    <t xml:space="preserve">C-03-01-8 </t>
  </si>
  <si>
    <t xml:space="preserve">Secagem e salga de couros e peles </t>
  </si>
  <si>
    <t>C-03-02-6</t>
  </si>
  <si>
    <t xml:space="preserve">Fabricação de couro por processo completo, a partir de peles até o couro acabado, com curtimento ao cromo, seus derivados ou tanino sintético. </t>
  </si>
  <si>
    <t>C-03-03-4</t>
  </si>
  <si>
    <t xml:space="preserve">Fabricação de couro por processo completo, a partir de peles até o couro acabado, com curtimento exclusivamente  ao tanino vegetal </t>
  </si>
  <si>
    <t>C-03-04-2</t>
  </si>
  <si>
    <t xml:space="preserve">Fabricação de wet-blue. </t>
  </si>
  <si>
    <t>C-03-05-0</t>
  </si>
  <si>
    <t xml:space="preserve">Fabricação de couro semi-acabado, não associada ao curtimento. </t>
  </si>
  <si>
    <t>C-03-06-9</t>
  </si>
  <si>
    <t xml:space="preserve">Fabricação de couro acabado, não associada ao curtimento. </t>
  </si>
  <si>
    <t>C-03-07-7</t>
  </si>
  <si>
    <t>Fabricação de couro acabado a partir do semi-acabado.</t>
  </si>
  <si>
    <t>C-04-01-4</t>
  </si>
  <si>
    <t xml:space="preserve">Produção de substâncias químicas e de produtos químicos inorgânicos, orgânicos, organo-inorgânicos, exclusive produtos derivados do processamento do petróleo, de rochas oleígenas, do carvão-de-pedra e da madeira. </t>
  </si>
  <si>
    <t>C-04-02-2</t>
  </si>
  <si>
    <t>Refino de petróleo.</t>
  </si>
  <si>
    <t>C-04-03-0</t>
  </si>
  <si>
    <t xml:space="preserve">Fabricação de produtos petroquímicos básicos a partir de nafta e/ou gás natural </t>
  </si>
  <si>
    <t>C-04-04-9</t>
  </si>
  <si>
    <t xml:space="preserve">Fabricação de resinas termoplásticas a partir de produtos petroquímicos básicos. </t>
  </si>
  <si>
    <t>C-04-05-7</t>
  </si>
  <si>
    <t xml:space="preserve">Produção de biogás </t>
  </si>
  <si>
    <t>C-04-06-5</t>
  </si>
  <si>
    <t xml:space="preserve">Fabricação de resinas e de fibras e fios artificiais e sintéticos e de borracha e látex sintéticos </t>
  </si>
  <si>
    <t>C-04-07-3</t>
  </si>
  <si>
    <t xml:space="preserve">Fabricação de explosivos, detonantes, munição para caça e desporto e fósforo de segurança. </t>
  </si>
  <si>
    <t>C-04-08-1</t>
  </si>
  <si>
    <t xml:space="preserve">Fabricação de pólvora e artigos pirotécnicos </t>
  </si>
  <si>
    <t>C-04-09-1</t>
  </si>
  <si>
    <t xml:space="preserve">Produção de óleos, gorduras e ceras em bruto, de óleos essenciais, corantes vegetais e animais e outros produtos da destilação da madeira, exclusive refinação de produtos alimentares. </t>
  </si>
  <si>
    <t>C-04-10-3</t>
  </si>
  <si>
    <t xml:space="preserve">Fabricação de aromatizantes e corantes de origem mineral ou  sintéticos. </t>
  </si>
  <si>
    <t>C-04-11-1</t>
  </si>
  <si>
    <t xml:space="preserve">Fabricação de sabões e detergentes. </t>
  </si>
  <si>
    <t>C-04-12-1</t>
  </si>
  <si>
    <t xml:space="preserve">Fabricação de preparados para limpeza e polimento. </t>
  </si>
  <si>
    <t>C-04-13-8</t>
  </si>
  <si>
    <t xml:space="preserve">Fabricação de produtos domissanitários, exclusive sabões e  detergentes. </t>
  </si>
  <si>
    <t>C-04-14-6</t>
  </si>
  <si>
    <t xml:space="preserve">Fabricação de agrotóxicos e afins. </t>
  </si>
  <si>
    <t>C-04-15-4</t>
  </si>
  <si>
    <t xml:space="preserve">Fabricação de tintas, esmaltes, lacas, vernizes, impermeabilizantes, solventes e secantes. </t>
  </si>
  <si>
    <t>C-04-16-2</t>
  </si>
  <si>
    <t xml:space="preserve">Fabricação de ácido sulfúrico a partir de enxofre elementar, inclusive quando associada à produção de fertilizantes </t>
  </si>
  <si>
    <t>C-04-17-0</t>
  </si>
  <si>
    <t xml:space="preserve">Fabricação de ácido fosfórico associada à produção de adubos e fertilizantes. </t>
  </si>
  <si>
    <t>C-04-18-9</t>
  </si>
  <si>
    <t xml:space="preserve">Fabricação de produto intermediários para fins fertilizantes (uréia, nitratos de amônio (NA e CAN), fosfatos de amônio (DAP e MAP) e fosfatos (SSP e TSP). </t>
  </si>
  <si>
    <t>C-04-19-7</t>
  </si>
  <si>
    <t xml:space="preserve">Formulação de adubos e fertilizantes. </t>
  </si>
  <si>
    <t>C-04-20-0</t>
  </si>
  <si>
    <t xml:space="preserve">Fabricação de ácido sulfúrico não associada a enxofre elementar. </t>
  </si>
  <si>
    <t>C-04-21-9</t>
  </si>
  <si>
    <t xml:space="preserve">Fabricação de outros produtos químicos não especificados ou não classificados </t>
  </si>
  <si>
    <t>C-05-01-0</t>
  </si>
  <si>
    <t xml:space="preserve">Fabricação de produtos para diagnósticos com sangue e hemoderivados, farmoquímicos (matéria-prima e princípios ativos), vacinas, produtos biológicos e /ou aqueles provenientes de organismos geneticamente modificados. </t>
  </si>
  <si>
    <t>C-05-02-9</t>
  </si>
  <si>
    <t xml:space="preserve">Fabricação de medicamentos exceto aqueles previstos no item C-05-01 </t>
  </si>
  <si>
    <t>C-05-03-7</t>
  </si>
  <si>
    <t xml:space="preserve">Fabricação de medicamentos fitoterápicos. </t>
  </si>
  <si>
    <t>C-05-04-5</t>
  </si>
  <si>
    <t xml:space="preserve">Fabricação de produtos para diagnóstico. </t>
  </si>
  <si>
    <t>C-06-01-7</t>
  </si>
  <si>
    <t xml:space="preserve">Fabricação de produtos de perfumaria e cosméticos. </t>
  </si>
  <si>
    <t>C-06-02-5</t>
  </si>
  <si>
    <t xml:space="preserve">Fabricação de velas </t>
  </si>
  <si>
    <t>C-07-01-3</t>
  </si>
  <si>
    <t xml:space="preserve">Moldagem de termoplástico não organo-clorado, sem a utilização de matéria-prima reciclada ou com a utilização de matéria-prima reciclada a seco, sem utilização de tinta para gravação. </t>
  </si>
  <si>
    <t>C-07-02-1</t>
  </si>
  <si>
    <t xml:space="preserve">Moldagem de termoplástico não organo-clorado, sem a utilização de matéria-prima reciclada ou com a utilização de matéria-prima reciclada a seco, com utilização de tinta para gravação. </t>
  </si>
  <si>
    <t>C-07-03-1</t>
  </si>
  <si>
    <t xml:space="preserve">Moldagem de termoplástico não organo-clorado, com utilização de matéria-prima reciclada à base de lavagem com água, sem utilização de tinta para gravação. </t>
  </si>
  <si>
    <t>C-07-04-8</t>
  </si>
  <si>
    <t xml:space="preserve">Moldagem de termoplástico não organo-clorado, com utilização de matéria-prima reciclada à base de lavagem com água, com utilização de tinta para gravação. </t>
  </si>
  <si>
    <t>C-07-05-6</t>
  </si>
  <si>
    <t xml:space="preserve">Moldagem de termoplástico organo-clorado, sem a utilização de matéria-prima reciclada ou com a utilização de matéria-prima reciclada a seco. </t>
  </si>
  <si>
    <t>C-07-06-4</t>
  </si>
  <si>
    <t xml:space="preserve">Moldagem de termofixo ou endurente. </t>
  </si>
  <si>
    <t>C-07-07-2</t>
  </si>
  <si>
    <t xml:space="preserve">Outras indústrias de transformação de termoplásticos, não especificadas ou não classificadas. </t>
  </si>
  <si>
    <t>C-08-01-1</t>
  </si>
  <si>
    <t xml:space="preserve">Beneficiamento de fibras têxteis naturais e artificiais </t>
  </si>
  <si>
    <t>C-08-02-8</t>
  </si>
  <si>
    <t xml:space="preserve">Recuperação de resíduos têxteis </t>
  </si>
  <si>
    <t>C-08-03-6</t>
  </si>
  <si>
    <t xml:space="preserve">Fiação de algodão, seda animal, lã, fibras duras e fibras artificiais sem acabamento </t>
  </si>
  <si>
    <t>C-08-04-4</t>
  </si>
  <si>
    <t xml:space="preserve">Fiação de algodão, seda animal, lã, fibras duras e fibras artificiais, com acabamento </t>
  </si>
  <si>
    <t>C-08-05-2</t>
  </si>
  <si>
    <t xml:space="preserve">Tecelagem plana de fibras naturais e sintéticas, sem acabamento e com engomagem. </t>
  </si>
  <si>
    <t>C-08-06-0</t>
  </si>
  <si>
    <t xml:space="preserve">Tecelagem plana e tubular com fibras naturais e sintéticas, com acabamento, inclusive artefatos de tricô e crochê </t>
  </si>
  <si>
    <t>C-08-07-9</t>
  </si>
  <si>
    <t xml:space="preserve">Fiação e tecelagem plana e tubular com fibras naturais e sintéticas, sem acabamento, exclusive tricô e crochê </t>
  </si>
  <si>
    <t>C-08-08-7</t>
  </si>
  <si>
    <t xml:space="preserve">Fiação e tecelagem plana e tubular com fibras naturais e sintéticas, com acabamento </t>
  </si>
  <si>
    <t>C-09-01-6</t>
  </si>
  <si>
    <t xml:space="preserve">Facção e confecção de roupas, peças de vestuário e artefatos diversos de tecidos com lavagem, tingimento e outros acabamentos </t>
  </si>
  <si>
    <t>C-09-02-4</t>
  </si>
  <si>
    <t>Facção e confecção de artefatos diversos de couros (exclusive calçados).</t>
  </si>
  <si>
    <t>C-09-03-2</t>
  </si>
  <si>
    <t xml:space="preserve">Fabricação de calçados em geral. </t>
  </si>
  <si>
    <t>C-10-01-4</t>
  </si>
  <si>
    <t xml:space="preserve">Usinas de produção de concreto comum. </t>
  </si>
  <si>
    <t>C-10-02-2</t>
  </si>
  <si>
    <t xml:space="preserve">Usinas de produção de concreto asfáltico. </t>
  </si>
  <si>
    <t>C-10-03-0</t>
  </si>
  <si>
    <t xml:space="preserve">Fabricação de próteses e equipamentos ortopédicos em geral, inclusive materiais para uso em medicina, cirurgia e odontologia </t>
  </si>
  <si>
    <t>C-10-04-9</t>
  </si>
  <si>
    <t>Fabricação de materiais fotográfico, cinematográfico ou fonográfico.</t>
  </si>
  <si>
    <t>C-10-05-7</t>
  </si>
  <si>
    <t xml:space="preserve">Fabricação de instrumentos e material ótico. </t>
  </si>
  <si>
    <t>C-10-06-5</t>
  </si>
  <si>
    <t xml:space="preserve">Fabricação de artigos de joalheria, bijuteria, ourivesaria e lapidação </t>
  </si>
  <si>
    <t>C-10-07-3</t>
  </si>
  <si>
    <t xml:space="preserve">Fabricação de instrumentos musicais, inclusive elétricos </t>
  </si>
  <si>
    <t>C-10-08-1</t>
  </si>
  <si>
    <t xml:space="preserve">Fabricação de escovas, pincéis, vassouras, espanadores e semelhantes </t>
  </si>
  <si>
    <t>C-10-09-1</t>
  </si>
  <si>
    <t xml:space="preserve">Fabricação de outros artigos de plástico, borracha, madeira ou outros materiais (exclusive metais), não especificados ou não classificados </t>
  </si>
  <si>
    <t>D-01-01-5</t>
  </si>
  <si>
    <t xml:space="preserve">Torrefação e moagem de grãos. </t>
  </si>
  <si>
    <t>D-01-02-3</t>
  </si>
  <si>
    <t xml:space="preserve">Abate de animais de pequeno porte (aves, coelhos, rãs, etc.). </t>
  </si>
  <si>
    <t>D-01-03-1</t>
  </si>
  <si>
    <t xml:space="preserve">Abate de animais de médio e grande porte (suínos, ovinos, caprinos, bovinos, eqüinos, bubalinos, muares, etc.). </t>
  </si>
  <si>
    <t>D-01-04-1</t>
  </si>
  <si>
    <t xml:space="preserve">Industrialização da carne, inclusive desossa, charqueada e preparação de conservas </t>
  </si>
  <si>
    <t>D-01-05-8</t>
  </si>
  <si>
    <t>Processamento de subprodutos de origem animal para produção de sebo, óleos e farinha.</t>
  </si>
  <si>
    <t>D-01-06-6</t>
  </si>
  <si>
    <t xml:space="preserve">Preparação do leite e fabricação de produtos de laticínios. </t>
  </si>
  <si>
    <t>D-01-07-4</t>
  </si>
  <si>
    <t xml:space="preserve">Resfriamento e distribuição de leite em instalações industriais </t>
  </si>
  <si>
    <t>D-01-08-2</t>
  </si>
  <si>
    <t xml:space="preserve">Fabricação e refinação de açúcar </t>
  </si>
  <si>
    <t>D-01-09-0</t>
  </si>
  <si>
    <t xml:space="preserve">Refinação e preparação de óleos e gorduras vegetais, produção de manteiga de cacau e de gorduras de origem animal destinadas à alimentação. </t>
  </si>
  <si>
    <t>D-01-10-4</t>
  </si>
  <si>
    <t xml:space="preserve">Fabricação de vinagre </t>
  </si>
  <si>
    <t>D-01-11-2</t>
  </si>
  <si>
    <t xml:space="preserve">Fabricação de fermentos e leveduras </t>
  </si>
  <si>
    <t>D-01-12-0</t>
  </si>
  <si>
    <t xml:space="preserve">Fabricação de conservas e condimentos. </t>
  </si>
  <si>
    <t>D-01-13-9</t>
  </si>
  <si>
    <t xml:space="preserve">Formulação de rações balanceadas e de alimentos preparados para animais. </t>
  </si>
  <si>
    <t>D-01-14-7</t>
  </si>
  <si>
    <t xml:space="preserve">Fabricação de produtos alimentares, não especificados ou não classificados </t>
  </si>
  <si>
    <t>D-02-01-1</t>
  </si>
  <si>
    <t xml:space="preserve">Fabricação de vinhos </t>
  </si>
  <si>
    <t>D-02-02-1</t>
  </si>
  <si>
    <t xml:space="preserve">Fabricação de aguardente </t>
  </si>
  <si>
    <t>D-02-03-8</t>
  </si>
  <si>
    <t xml:space="preserve">Padronização, envelhecimento ou engarrafamento de bebidas. </t>
  </si>
  <si>
    <t>D-02-04-6</t>
  </si>
  <si>
    <t xml:space="preserve">Fabricação de cervejas, chopes e maltes </t>
  </si>
  <si>
    <t>D-02-05-4</t>
  </si>
  <si>
    <t xml:space="preserve">Fabricação de sucos. </t>
  </si>
  <si>
    <t>D-02-06-2</t>
  </si>
  <si>
    <t xml:space="preserve">Fabricação de licores e outras bebidas alcoólicas </t>
  </si>
  <si>
    <t>D-02-07-0</t>
  </si>
  <si>
    <t xml:space="preserve">Fabricação de refrigerantes (inclusive quando associada à extração de água mineral) e de outras bebidas não alcóolicas, exclusive sucos. </t>
  </si>
  <si>
    <t>D-02-08-9</t>
  </si>
  <si>
    <t xml:space="preserve">Destilação de álcool </t>
  </si>
  <si>
    <t>D-03-01-8</t>
  </si>
  <si>
    <t xml:space="preserve">Preparação de fumo, fabricação de cigarros, charutos e cigarrilhas </t>
  </si>
  <si>
    <t>E-01-01-5</t>
  </si>
  <si>
    <t>Implantação ou duplicação de rodovias</t>
  </si>
  <si>
    <t>E-01-02-3</t>
  </si>
  <si>
    <t>Contorno rodoviário de cidades com população superior a 100.000 habitantes ou sistemas viários de regiões metropolitanas ou áreas conurbadas</t>
  </si>
  <si>
    <t>E-01-03-1</t>
  </si>
  <si>
    <t>Pavimentação e/ou melhoramentos de rodovias</t>
  </si>
  <si>
    <t>E-01-04-1</t>
  </si>
  <si>
    <t>Ferrovias</t>
  </si>
  <si>
    <t>E-01-05-8</t>
  </si>
  <si>
    <t>Trens metropolitanos</t>
  </si>
  <si>
    <t>E-01-06-6</t>
  </si>
  <si>
    <t>Portos fluviais</t>
  </si>
  <si>
    <t>E-01-07-4</t>
  </si>
  <si>
    <t>Canais para navegação</t>
  </si>
  <si>
    <t>E-01-08-2</t>
  </si>
  <si>
    <t>Abertura de barras e embocaduras</t>
  </si>
  <si>
    <t>E-01-09-0</t>
  </si>
  <si>
    <t>Aeroportos</t>
  </si>
  <si>
    <t>E-01-10-4</t>
  </si>
  <si>
    <t>Dutos para o transporte de gás natural</t>
  </si>
  <si>
    <t>E-01-11-2</t>
  </si>
  <si>
    <t>Gasodutos, exclusive para o transporte de gás natural</t>
  </si>
  <si>
    <t>E-01-12-0</t>
  </si>
  <si>
    <t>Dutos para transporte de produtos químicos e oleodutos</t>
  </si>
  <si>
    <t>E-01-13-9</t>
  </si>
  <si>
    <t>Minerodutos</t>
  </si>
  <si>
    <t>E-01-14-7</t>
  </si>
  <si>
    <t>Terminal de minério</t>
  </si>
  <si>
    <t>E-01-15-5</t>
  </si>
  <si>
    <t>Terminal de produtos químicos e petroquímicos</t>
  </si>
  <si>
    <t>E-01-15-6</t>
  </si>
  <si>
    <t>Terminal de armazenamento de gás natural</t>
  </si>
  <si>
    <t>E-01-15-7</t>
  </si>
  <si>
    <t>Terminal de armazenamento de petróleo</t>
  </si>
  <si>
    <t>E-01-16-3</t>
  </si>
  <si>
    <t>Terminal de cargas, exceto minérios, gás natural, petróleo, produtos químicos e petroquímicos</t>
  </si>
  <si>
    <t>E-01-17-1</t>
  </si>
  <si>
    <t>Teleféricos</t>
  </si>
  <si>
    <t>E-01-18-1</t>
  </si>
  <si>
    <t>Correias transportadoras</t>
  </si>
  <si>
    <t>E-02-01-1</t>
  </si>
  <si>
    <t>Barragens de geração de energia – Hidrelétricas</t>
  </si>
  <si>
    <t>E-02-02-1</t>
  </si>
  <si>
    <t>Produção de Energia Termoelétrica, exclusive Gás Natural e Biogás</t>
  </si>
  <si>
    <t>E-02-02-2</t>
  </si>
  <si>
    <t>Geração de Bioeletricidade Sucroenergética</t>
  </si>
  <si>
    <t>E-02-02-3</t>
  </si>
  <si>
    <t>Repotenciação de geração de Bioeletricidade Sucroenergética</t>
  </si>
  <si>
    <t>E-02-02-4</t>
  </si>
  <si>
    <t>Produção de Energia Termoelétrica a Gás Natural e Biogás</t>
  </si>
  <si>
    <t>E-02-03-8</t>
  </si>
  <si>
    <t>Linhas de transmissão de energia elétrica</t>
  </si>
  <si>
    <t>E-02-04-6</t>
  </si>
  <si>
    <t>Subestação de energia elétrica</t>
  </si>
  <si>
    <t>E-02-05-4</t>
  </si>
  <si>
    <t>Usinas Eólicas</t>
  </si>
  <si>
    <t>E-02-06-2</t>
  </si>
  <si>
    <t>Usina Solar Fotovoltaica</t>
  </si>
  <si>
    <t>E-03-01-8</t>
  </si>
  <si>
    <t>Barragens de saneamento</t>
  </si>
  <si>
    <t>E-03-02-6</t>
  </si>
  <si>
    <t>Canais para drenagem</t>
  </si>
  <si>
    <t>E-03-03-4</t>
  </si>
  <si>
    <t>Retificação de curso d’água</t>
  </si>
  <si>
    <t>E-03-04-2</t>
  </si>
  <si>
    <t>Tratamento de água para abastecimento</t>
  </si>
  <si>
    <t>E-03-05-0</t>
  </si>
  <si>
    <t>Interceptores, Emissários, Elevatórias e Reversão de Esgoto</t>
  </si>
  <si>
    <t>E-03-06-9</t>
  </si>
  <si>
    <t>Tratamento de esgoto sanitário</t>
  </si>
  <si>
    <t>E-03-07-7</t>
  </si>
  <si>
    <t>Tratamento e/ou disposição final de resíduos sólidos urbanos</t>
  </si>
  <si>
    <t>E-03-07-8</t>
  </si>
  <si>
    <t>Estação de transbordo de resíduos sólidos urbanos</t>
  </si>
  <si>
    <t>E-03-08-5</t>
  </si>
  <si>
    <t>Tratamento e disposição final de resíduos de serviços de saúde (Grupo A – infectantes ou biológicos), exceto incineração</t>
  </si>
  <si>
    <t>E-03-08-6</t>
  </si>
  <si>
    <t>Unidade de Transferência de Resíduos de Serviços de Saúde (UTRSS)</t>
  </si>
  <si>
    <t>E-03-09-3</t>
  </si>
  <si>
    <t>Aterro e/ou área de reciclagem de resíduos classe “A” da construção civil, e/ou áreas de triagem, transbordo e armazenamento transitório de resíduos da construção civil e volumosos</t>
  </si>
  <si>
    <t>E-04-01-4</t>
  </si>
  <si>
    <t>Loteamento do solo urbano para fins exclusiva ou predominantemente residenciais</t>
  </si>
  <si>
    <t>E-04-01-5</t>
  </si>
  <si>
    <t>Loteamento do solo urbano para fins exclusiva ou predominantemente residenciais para construção de habitações de interesse social, nos termos da Resolução CONAMA nº. 412, de 13 de maio de 2009</t>
  </si>
  <si>
    <t>E-04-02-2</t>
  </si>
  <si>
    <t>Distrito industrial e zona estritamente industrial</t>
  </si>
  <si>
    <t>E-05-01-0</t>
  </si>
  <si>
    <t>Barragens de perenização</t>
  </si>
  <si>
    <t>E-05-02-9</t>
  </si>
  <si>
    <t>Diques de proteção de margens de curso d água</t>
  </si>
  <si>
    <t>E-05-03-7</t>
  </si>
  <si>
    <t>Dragagem para desassoreamento de corpos d’água</t>
  </si>
  <si>
    <t>E-05-04-5</t>
  </si>
  <si>
    <t>Transposição de águas entre bacias</t>
  </si>
  <si>
    <t>E-05-05-3</t>
  </si>
  <si>
    <t>Descarga de Fundo de represa</t>
  </si>
  <si>
    <t>F-01-01-5</t>
  </si>
  <si>
    <t>Depósito de sucata metálica, papel, papelão, plásticos ou vidro para reciclagem, não contaminados com óleos, graxas ou produtos químicos, exceto embalagens de agrotóxicos</t>
  </si>
  <si>
    <t>F-01-01-6</t>
  </si>
  <si>
    <t>Depósito de sucata metálica, papel, papelão, plásticos ou vidro para reciclagem, contaminados com óleos, graxas ou produtos químicos, exceto embalagens de agrotóxicos</t>
  </si>
  <si>
    <t>F-01-01-7</t>
  </si>
  <si>
    <t>Central de recebimento de embalagens plásticas usadas de óleos lubrificantes, com ou sem sistema de picotagem ou outro processo de cominuição.</t>
  </si>
  <si>
    <t>F-01-02-3</t>
  </si>
  <si>
    <t>Estocagem e/ou comércio atacadista de produtos extrativos de origem vegetal, em bruto</t>
  </si>
  <si>
    <t>F-01-03-1</t>
  </si>
  <si>
    <t>Estocagem e/ou comércio atacadista de produtos extrativos de origem mineral, em bruto</t>
  </si>
  <si>
    <t>F-01-04-1</t>
  </si>
  <si>
    <t>Estocagem e/ou comércio atacadista de produtos químicos em geral, inclusive fogos de artifício e explosivos, exclusive produtos veterinários e agrotóxicos</t>
  </si>
  <si>
    <t>F-01-06-6</t>
  </si>
  <si>
    <t>Comércio atacadista de produtos, subprodutos e resíduos de origem animal exclusive produtos alimentícios</t>
  </si>
  <si>
    <t>F-01-07-4</t>
  </si>
  <si>
    <t>Comércio atacadista de produtos farmacêuticos</t>
  </si>
  <si>
    <t>F-02-01-1</t>
  </si>
  <si>
    <t>Transporte rodoviário de resíduos perigosos - classe I</t>
  </si>
  <si>
    <t>F-02-03-8</t>
  </si>
  <si>
    <t>Transporte rodoviário de produtos perigosos, conforme Decreto Federal 96.044, de 18-5-1988</t>
  </si>
  <si>
    <t>F-02-04-6</t>
  </si>
  <si>
    <t>Base de armazenamento e distribuição de lubrificantes, combustíveis líquidos derivados de petróleo, álcool combustível e outros combustíveis automotivos</t>
  </si>
  <si>
    <t>F-02-05-4</t>
  </si>
  <si>
    <t>Base de armazenamento e distribuição dos seguintes solventes: I - rafinados de pirólise; II - rafinados de reforma; III - solventes C9/C9 diidrogenados; IV - correntes C9; V - correntes C6-C8; VI - correntes C10; VII - tolueno; VIII - reformados pesados; IX - xilenos mistos; X - outros alquilbenzenos; XI - benzeno; XII - hexanos; XIII - outros solventes alifáticos; IV - aguarrás mineral</t>
  </si>
  <si>
    <t>F-02-06-2</t>
  </si>
  <si>
    <t>Base de armazenamento e distribuição de gás liquefeito de petróleo - GLP</t>
  </si>
  <si>
    <t>F-02-07-0</t>
  </si>
  <si>
    <t xml:space="preserve">Unidades de compressão e de distribuição de gás natural comprimido - GNC. </t>
  </si>
  <si>
    <t>F-03-01-8</t>
  </si>
  <si>
    <t>Serviços de combate a pragas e ervas daninhas em área urbana</t>
  </si>
  <si>
    <t>F-03-02-6</t>
  </si>
  <si>
    <t xml:space="preserve">Centros de pesquisas científicas e tecnológicas, com laboratórios de análises físico-químicos e biológicas em áreas urbanas </t>
  </si>
  <si>
    <t>F-03-03-4</t>
  </si>
  <si>
    <t xml:space="preserve">Centros de pesquisas científicas e tecnológicas, não classificadas ou especificadas, exclusive de pesquisa nuclear. </t>
  </si>
  <si>
    <t>F-03-04-2</t>
  </si>
  <si>
    <t xml:space="preserve">Prestação de serviços de esterilização de materiais de uso médico-hospitalar, com o uso de óxido de etileno, executada fora dos hospitais </t>
  </si>
  <si>
    <t>F-03-05-0</t>
  </si>
  <si>
    <t xml:space="preserve">Prestação de outros serviços não citados ou não classificados. </t>
  </si>
  <si>
    <t>F-04-01-4</t>
  </si>
  <si>
    <t>Complexos turísticos e de lazer , inclusive parques temáticos e autódromos</t>
  </si>
  <si>
    <t>F-04-02-2</t>
  </si>
  <si>
    <t>Parques cemitérios</t>
  </si>
  <si>
    <t>F-04-02-3</t>
  </si>
  <si>
    <t>Crematório</t>
  </si>
  <si>
    <t>F-04-03-0</t>
  </si>
  <si>
    <t>Estabelecimentos prisionais</t>
  </si>
  <si>
    <t>F-05-01-0</t>
  </si>
  <si>
    <t xml:space="preserve">Reciclagem de plásticos com a utilização de processo de reciclagem a seco. </t>
  </si>
  <si>
    <t xml:space="preserve">F-05-02-9 </t>
  </si>
  <si>
    <t xml:space="preserve">Reciclagem de plásticos com a utilização de processo de reciclagem a base de lavagem com água. </t>
  </si>
  <si>
    <t>F-05-03-7</t>
  </si>
  <si>
    <t xml:space="preserve">Reciclagem de embalagens de agrotóxicos. </t>
  </si>
  <si>
    <t>F-05-04-5</t>
  </si>
  <si>
    <t xml:space="preserve">Reciclagem de pilhas, baterias e acumuladores. </t>
  </si>
  <si>
    <t>F-05-05-3</t>
  </si>
  <si>
    <t xml:space="preserve">Compostagem de resíduos industriais </t>
  </si>
  <si>
    <t>F-05-06-1</t>
  </si>
  <si>
    <t xml:space="preserve">Reciclagem de lâmpadas. </t>
  </si>
  <si>
    <t>F-05-07-1</t>
  </si>
  <si>
    <t xml:space="preserve">Reciclagem ou regeneração de outros resíduos classe 2 (não-perigosos) não especificados </t>
  </si>
  <si>
    <t>F-05-07-2</t>
  </si>
  <si>
    <t>Reciclagem ou regeneração de outros resíduos classe 1 (perigosos) não especificados</t>
  </si>
  <si>
    <t>F-05-08-8</t>
  </si>
  <si>
    <t xml:space="preserve">Reciclagem ou regeneração de produtos químicos </t>
  </si>
  <si>
    <t>F-05-09-6</t>
  </si>
  <si>
    <t xml:space="preserve">Re-refino de óleos lubrificantes usados. </t>
  </si>
  <si>
    <t>F-05-10-1</t>
  </si>
  <si>
    <t xml:space="preserve">Reciclagem de resíduos de couro </t>
  </si>
  <si>
    <t>F-05-11-8</t>
  </si>
  <si>
    <t>Aterro para resíduos perigosos - classe I, de origem industrial</t>
  </si>
  <si>
    <t>F-05-12-6</t>
  </si>
  <si>
    <t>Aterro para resíduos não perigosos - classe II, de origem industrial</t>
  </si>
  <si>
    <t>F-05-13-4</t>
  </si>
  <si>
    <t xml:space="preserve">Incineração de resíduos. </t>
  </si>
  <si>
    <t>F-05-13-5</t>
  </si>
  <si>
    <t>Unidade de mistura e pré-condicionamento de resíduos para co-processamento em fornos de clínquer</t>
  </si>
  <si>
    <t>F-05-14-2</t>
  </si>
  <si>
    <t xml:space="preserve">Co-processamento de resíduos em forno de clínquer. </t>
  </si>
  <si>
    <t>F-05-15-0</t>
  </si>
  <si>
    <t xml:space="preserve">Outras formas de tratamento ou de disposição de resíduos não listadas ou não classificadas </t>
  </si>
  <si>
    <t>F-05-16-0</t>
  </si>
  <si>
    <t>Reciclagem de veículos</t>
  </si>
  <si>
    <t>F-05-17-0</t>
  </si>
  <si>
    <t>Processamento ou reciclagem de sucata</t>
  </si>
  <si>
    <t>F-06-01-7</t>
  </si>
  <si>
    <t xml:space="preserve">Postos revendedores, postos ou pontos de abastecimento, instalações de sistemas retalhistas, postos flutuantes de combustíveis e postos revendedores de combustíveis de aviação </t>
  </si>
  <si>
    <t>F-06-02-5</t>
  </si>
  <si>
    <t xml:space="preserve">Lavanderias industriais com tingimento, amaciamento e outros acabamentos em roupas, peças do vestuário e artefatos diversos de tecidos. </t>
  </si>
  <si>
    <t>F-06-03-3</t>
  </si>
  <si>
    <t xml:space="preserve">Serigrafia </t>
  </si>
  <si>
    <t>G-01-01-5</t>
  </si>
  <si>
    <t>Horticultura (floricultura, cultivo de hortaliças, legumes e especiarias horticulturas)</t>
  </si>
  <si>
    <t>G-01-02-3</t>
  </si>
  <si>
    <t>Horticultura Orgânica, tenha certificação reconhecida em resolução conjunta SEMAD/SEAPA</t>
  </si>
  <si>
    <t xml:space="preserve">G-01-03-1 </t>
  </si>
  <si>
    <t>Culturas anuais, excluindo a olericultura</t>
  </si>
  <si>
    <t>G-01-04-1</t>
  </si>
  <si>
    <t>Cultivo orgânico, tenha certificação reconhecida em resolução conjunta SEMAD/SEAPA</t>
  </si>
  <si>
    <t>G-01-05-8</t>
  </si>
  <si>
    <t>Culturas perenes e cultivos classificados no programa de manejo integrado de pragas, conforme normas do Ministério da Agricultura, exceto cafeicultura e citricultura</t>
  </si>
  <si>
    <t>G-01-06-6</t>
  </si>
  <si>
    <t>Cafeicultura e citricultura</t>
  </si>
  <si>
    <t>G-01-07-4</t>
  </si>
  <si>
    <t>Cultura de cana-de-açúcar com queima</t>
  </si>
  <si>
    <t>G-01-07-5</t>
  </si>
  <si>
    <t>Cultura de cana-de-açúcar sem queima</t>
  </si>
  <si>
    <t>G-01-08-2</t>
  </si>
  <si>
    <t>Viveiro de produção de mudas de espécies agrícolas, florestais e ornamentais</t>
  </si>
  <si>
    <t>G-01-09-1</t>
  </si>
  <si>
    <t>Cultivos agroflorestais com espécies florestais nativas diversificada</t>
  </si>
  <si>
    <t>G-01-09-2</t>
  </si>
  <si>
    <t>Cultivos agroflorestais com espécies florestais exóticas</t>
  </si>
  <si>
    <t>G-02-01-1</t>
  </si>
  <si>
    <t>Avicultura de corte e reprodução</t>
  </si>
  <si>
    <t>G-02-02-1</t>
  </si>
  <si>
    <t>Avicultura de postura</t>
  </si>
  <si>
    <t>G-02-03-8</t>
  </si>
  <si>
    <t>Incubatório</t>
  </si>
  <si>
    <t>G-02-04-6</t>
  </si>
  <si>
    <t>Suinocultura (ciclo completo)</t>
  </si>
  <si>
    <t>G-02-05-4</t>
  </si>
  <si>
    <t>Suinocultura (crescimento e terminação)</t>
  </si>
  <si>
    <t>G-02-06-2</t>
  </si>
  <si>
    <t>Suinocultura (unidade de produção de leitões)</t>
  </si>
  <si>
    <t>G-02-07-0</t>
  </si>
  <si>
    <t>Bovinocultura de leite, bubalinocultura de leite e caprinocultura de leite</t>
  </si>
  <si>
    <t>G-02-08-9</t>
  </si>
  <si>
    <t>Criação de eqüinos, muares, ovinos, caprinos, bovinos de corte e búfalos de corte (confinados)</t>
  </si>
  <si>
    <t>G-02-10-0</t>
  </si>
  <si>
    <t>Criação de ovinos, caprinos, bovinos de corte e búfalos de corte (extensivo)</t>
  </si>
  <si>
    <t>G-02-12-7</t>
  </si>
  <si>
    <t>Aquicultura convencional e/ou unidade de pesca esportiva tipo pesque-pague</t>
  </si>
  <si>
    <t>G-02-13-5</t>
  </si>
  <si>
    <t>Piscicultura em tanque-rede</t>
  </si>
  <si>
    <t>G-02-14-3</t>
  </si>
  <si>
    <t>Preparação do pescado associada à pesca ou à criação</t>
  </si>
  <si>
    <t>G-02-15-1</t>
  </si>
  <si>
    <t>Resfriamento e distribuição do leite associados à atividade rural de produção de leite</t>
  </si>
  <si>
    <t>G-03-01-8</t>
  </si>
  <si>
    <t>Manejo Sustentável de Florestas Nativas</t>
  </si>
  <si>
    <t>G-03-02-6</t>
  </si>
  <si>
    <t>Silvicultura</t>
  </si>
  <si>
    <t>G-03-03-4</t>
  </si>
  <si>
    <t>Produção de carvão vegetal oriunda de floresta plantada</t>
  </si>
  <si>
    <t>G-03-04-2</t>
  </si>
  <si>
    <t>Produção de carvão vegetal de origem nativa/aproveitamento do rendimento lenhoso</t>
  </si>
  <si>
    <t>G-03-05-0</t>
  </si>
  <si>
    <t>Desdobramento da madeira</t>
  </si>
  <si>
    <t>G-03-06-9</t>
  </si>
  <si>
    <t>Fabricação de madeira laminada ou chapas de madeira aglomerada, prensada ou compensada, revestida ou não revestida</t>
  </si>
  <si>
    <t>G-03-07-7</t>
  </si>
  <si>
    <t>Tratamento químico para preservação de madeira</t>
  </si>
  <si>
    <t>G-04-01-4</t>
  </si>
  <si>
    <t>Beneficiamento primário de produtos agrícolas: limpeza, lavagem, secagem, descascamento ou classificação</t>
  </si>
  <si>
    <t>G-04-02-2</t>
  </si>
  <si>
    <t>Beneficiamento de sementes</t>
  </si>
  <si>
    <t>G-04-03-0</t>
  </si>
  <si>
    <t>Armazenagem de grãos ou sementes não-associada a outras atividades listadas</t>
  </si>
  <si>
    <t>G-05-01-0</t>
  </si>
  <si>
    <t>Projeto agropecuário irrigado, público ou privado, com infra-estrutura coletiva</t>
  </si>
  <si>
    <t>G-05-02-9</t>
  </si>
  <si>
    <t>Barragem de irrigação ou de perenização para agricultura sem deslocamento de população atingida</t>
  </si>
  <si>
    <t>G-05-02-0</t>
  </si>
  <si>
    <t>Barragem de irrigação ou de perenização para agricultura com deslocamento população atingida</t>
  </si>
  <si>
    <t>G-05-03-7</t>
  </si>
  <si>
    <t>Projeto de assentamento para fins de reforma agrária</t>
  </si>
  <si>
    <t>G-05-04-3</t>
  </si>
  <si>
    <t>Canais de Irrigação</t>
  </si>
  <si>
    <t>G-06-01-7</t>
  </si>
  <si>
    <t>Centrais e postos de recolhimento de embalagens de agrotóxicos e seus componentes</t>
  </si>
  <si>
    <t>G-06-01-8</t>
  </si>
  <si>
    <t>Comércio e/ou armazenamento de produtos agrotóxicos, veterinários e afins</t>
  </si>
  <si>
    <t>G-06-01-9</t>
  </si>
  <si>
    <t>Prestadora de serviço na aplicação terrestre de agrotóxicos e afins</t>
  </si>
  <si>
    <t>Classe</t>
  </si>
  <si>
    <t>Parâmetro</t>
  </si>
  <si>
    <t>P</t>
  </si>
  <si>
    <t>M</t>
  </si>
  <si>
    <t>G</t>
  </si>
  <si>
    <t>Porte</t>
  </si>
  <si>
    <t>Unidade</t>
  </si>
  <si>
    <t>m³/ano</t>
  </si>
  <si>
    <t>t/ano</t>
  </si>
  <si>
    <t>Item</t>
  </si>
  <si>
    <t>Porte da atividade</t>
  </si>
  <si>
    <r>
      <t xml:space="preserve">-Potencial poluidor </t>
    </r>
    <r>
      <rPr>
        <b/>
        <i/>
        <sz val="10"/>
        <rFont val="Calibri"/>
        <family val="2"/>
        <scheme val="minor"/>
      </rPr>
      <t>GERAL</t>
    </r>
  </si>
  <si>
    <r>
      <t xml:space="preserve">Classe                                                        </t>
    </r>
    <r>
      <rPr>
        <sz val="10"/>
        <color rgb="FFFF0000"/>
        <rFont val="Calibri"/>
        <family val="2"/>
        <scheme val="minor"/>
      </rPr>
      <t>(Fórmula - automático)</t>
    </r>
  </si>
  <si>
    <r>
      <t xml:space="preserve">Classe resultante </t>
    </r>
    <r>
      <rPr>
        <sz val="10"/>
        <color rgb="FFFF0000"/>
        <rFont val="Calibri"/>
        <family val="2"/>
        <scheme val="minor"/>
      </rPr>
      <t>(Fórmula - automático)</t>
    </r>
  </si>
  <si>
    <r>
      <t xml:space="preserve">1.200 &lt; PB </t>
    </r>
    <r>
      <rPr>
        <sz val="8"/>
        <color theme="1"/>
        <rFont val="Calibri"/>
        <family val="2"/>
      </rPr>
      <t>≤</t>
    </r>
    <r>
      <rPr>
        <sz val="8"/>
        <color theme="1"/>
        <rFont val="Calibri"/>
        <family val="2"/>
        <scheme val="minor"/>
      </rPr>
      <t xml:space="preserve"> 12.000</t>
    </r>
  </si>
  <si>
    <t>100.000 &lt; PB  ≤ 500.000</t>
  </si>
  <si>
    <t>Quantidade</t>
  </si>
  <si>
    <t>Descrição da atividade</t>
  </si>
  <si>
    <t>Unidade de medida</t>
  </si>
  <si>
    <t>Não passível</t>
  </si>
  <si>
    <t>20.000 ≤ CI ≤ 100.000</t>
  </si>
  <si>
    <t xml:space="preserve">cabeças/dia </t>
  </si>
  <si>
    <t>Nº empregados</t>
  </si>
  <si>
    <t>empregados</t>
  </si>
  <si>
    <t>Área útil</t>
  </si>
  <si>
    <t>Produção bruta</t>
  </si>
  <si>
    <t>-</t>
  </si>
  <si>
    <t>50.000 &lt; PB ≤ 500.000</t>
  </si>
  <si>
    <t>50000  &lt; PB ≤ 500.000</t>
  </si>
  <si>
    <t>300.000 &lt; PB ≤ 500.000</t>
  </si>
  <si>
    <t>300.000 &lt; PB ≤1500.000</t>
  </si>
  <si>
    <t>100.000  &lt; PB ≤ 500.000</t>
  </si>
  <si>
    <t>6.000  &lt; PB ≤  9.000</t>
  </si>
  <si>
    <t>50000   &lt; PB ≤  500.000</t>
  </si>
  <si>
    <t>100.000   &lt; PB ≤  500.000</t>
  </si>
  <si>
    <t>12.000    &lt; PB ≤   100.000</t>
  </si>
  <si>
    <t xml:space="preserve">30.000   &lt; PB ≤ 100.000  </t>
  </si>
  <si>
    <t>12.000   &lt; PB ≤  50.000</t>
  </si>
  <si>
    <t>6.000.000   &lt; VC ≤  15.000.000</t>
  </si>
  <si>
    <t xml:space="preserve">5,0    &lt; AU ≤ 20.0  </t>
  </si>
  <si>
    <t xml:space="preserve">ha </t>
  </si>
  <si>
    <t xml:space="preserve">5,0   &lt; AU ≤ 40,0 </t>
  </si>
  <si>
    <t>1,0   &lt; AU ≤ 5,0</t>
  </si>
  <si>
    <t xml:space="preserve"> 5,0  &lt; E ≤ 10,0  </t>
  </si>
  <si>
    <t>500 &lt; CL 2D  ≤ 3.000</t>
  </si>
  <si>
    <t>30  &lt; ACL 3D  ≤ 200</t>
  </si>
  <si>
    <t>2  &lt; NP Exp.  ≤ 5</t>
  </si>
  <si>
    <t>2  &lt; NP Prod.  ≤ 5</t>
  </si>
  <si>
    <t> t/ano </t>
  </si>
  <si>
    <t>t/ano </t>
  </si>
  <si>
    <t>30.000&lt;PB ≤ 200.000</t>
  </si>
  <si>
    <t>12.000&lt; PB ≤ 80.000</t>
  </si>
  <si>
    <t>classe</t>
  </si>
  <si>
    <t>Vazão captada</t>
  </si>
  <si>
    <t>Extensão</t>
  </si>
  <si>
    <t>Comprimento de linha 2D</t>
  </si>
  <si>
    <t>Área de cobertura de linhas 3D</t>
  </si>
  <si>
    <t>Nº de poços exploratórios</t>
  </si>
  <si>
    <t>1 ≤AU&lt;5 OU 5 ≤AU≤ 20</t>
  </si>
  <si>
    <t>30 ≤NE&lt;300 OU NE ≤300</t>
  </si>
  <si>
    <t>Capacidade instalada</t>
  </si>
  <si>
    <t>30.000 ≤CI≤ 100.000</t>
  </si>
  <si>
    <t>Matéria prima processada</t>
  </si>
  <si>
    <t>12.000 ≤CI≤ 50.000</t>
  </si>
  <si>
    <t>os demais</t>
  </si>
  <si>
    <t>t argila/ano</t>
  </si>
  <si>
    <t>1 ≤AU&lt;5 OU 0,04 ≤AU≤ 1</t>
  </si>
  <si>
    <t>20 ≤NE≤100</t>
  </si>
  <si>
    <t>2.000 ≤CI≤ 40.000</t>
  </si>
  <si>
    <t xml:space="preserve">3 ≤AU≤30 </t>
  </si>
  <si>
    <t>50 ≤NE≤350 E 10 ≤NE≤350</t>
  </si>
  <si>
    <t>5 ≤AU≤50 OU 1&lt;AU&lt;5</t>
  </si>
  <si>
    <t>40 ≤NE≤370 E 40 ≤NE≤370</t>
  </si>
  <si>
    <t>0,5 ≤AU≤3 OU 0,5 &lt;AU≤ 3</t>
  </si>
  <si>
    <t>30&lt;NE≤15 OU NE≤150</t>
  </si>
  <si>
    <t>10 ≤NE≤50</t>
  </si>
  <si>
    <t>50 ≤NE≤250 E 50 ≤NE≤250</t>
  </si>
  <si>
    <t>5 ≤AU≤50</t>
  </si>
  <si>
    <t>Área Construída</t>
  </si>
  <si>
    <t>m²</t>
  </si>
  <si>
    <t>1000&lt; ACT&lt; 5000 OU 5000 ≤ACT≤10000</t>
  </si>
  <si>
    <t>60 ≤NE≤100 E 10 &lt;NE≤100</t>
  </si>
  <si>
    <t>60 ≤NE≤120</t>
  </si>
  <si>
    <t>Produção nominal</t>
  </si>
  <si>
    <t>m²/dia</t>
  </si>
  <si>
    <t>unidades/dia</t>
  </si>
  <si>
    <t>m³/dia</t>
  </si>
  <si>
    <t>Nm³/dia</t>
  </si>
  <si>
    <t>Capacidade de produção</t>
  </si>
  <si>
    <t>3.000 ≤CP≤ 20.000</t>
  </si>
  <si>
    <t>Faturamento anual</t>
  </si>
  <si>
    <t>R$</t>
  </si>
  <si>
    <t>5 ≤CI≤ 20</t>
  </si>
  <si>
    <t>1 ≤AU≤3</t>
  </si>
  <si>
    <t>20 ≤NE≤60</t>
  </si>
  <si>
    <t>3 ≤CI≤ 20</t>
  </si>
  <si>
    <t>30 ≤NE≤100</t>
  </si>
  <si>
    <t>2≤CI≤ 10</t>
  </si>
  <si>
    <t>2≤CI≤ 11</t>
  </si>
  <si>
    <t>2≤CI≤ 12</t>
  </si>
  <si>
    <t>2≤CI≤ 13</t>
  </si>
  <si>
    <t>2≤CI≤ 14</t>
  </si>
  <si>
    <t>2≤CI≤ 15</t>
  </si>
  <si>
    <t>Nº de unidades processadas por dia</t>
  </si>
  <si>
    <t>500≤UP≤ 3000</t>
  </si>
  <si>
    <t>Unidade por dia</t>
  </si>
  <si>
    <t>t/dia</t>
  </si>
  <si>
    <t>800≤UP≤ 10000</t>
  </si>
  <si>
    <t>Produção</t>
  </si>
  <si>
    <t>m³/h</t>
  </si>
  <si>
    <t>t/h</t>
  </si>
  <si>
    <t>0,1 ≤AU≤2</t>
  </si>
  <si>
    <t>5 ≤AU≤10</t>
  </si>
  <si>
    <t>3≤CI≤ 7</t>
  </si>
  <si>
    <t>t de produto/dia</t>
  </si>
  <si>
    <t>60 ≤ CI ≤ 500</t>
  </si>
  <si>
    <t>10 ≤ CI ≤ 40</t>
  </si>
  <si>
    <t>10 ≤ CI ≤ 80</t>
  </si>
  <si>
    <t>t de matéria prima/dia</t>
  </si>
  <si>
    <t>Litros de leite/dia</t>
  </si>
  <si>
    <t>15000 ≤ CI ≤ 80000</t>
  </si>
  <si>
    <t>30000 ≤ CI ≤ 80000</t>
  </si>
  <si>
    <t>100 ≤ CI ≤ 1000</t>
  </si>
  <si>
    <t>60 ≤ CI ≤ 250</t>
  </si>
  <si>
    <t>2 ≤AU≤5</t>
  </si>
  <si>
    <t>Litros de produto/dia</t>
  </si>
  <si>
    <t>3000 ≤ CI ≤ 800</t>
  </si>
  <si>
    <t>50000 ≤ CI ≤ 400000</t>
  </si>
  <si>
    <t>20000 ≤ CI ≤ 1.000.000</t>
  </si>
  <si>
    <t>10000 ≤ CI ≤ 200.000</t>
  </si>
  <si>
    <t>50.000 ≤ CI ≤ 400.000</t>
  </si>
  <si>
    <t>1 ≤AU≤5</t>
  </si>
  <si>
    <t>50≤ E ≤ 100</t>
  </si>
  <si>
    <t>km</t>
  </si>
  <si>
    <t>10≤ E ≤ 20</t>
  </si>
  <si>
    <t>30≤ E ≤ 50</t>
  </si>
  <si>
    <t>Área total</t>
  </si>
  <si>
    <t>10≤ E ≤ 50</t>
  </si>
  <si>
    <t>5≤ E ≤ 20</t>
  </si>
  <si>
    <t>Capacidade de armazenamento</t>
  </si>
  <si>
    <t>m³</t>
  </si>
  <si>
    <t>Área inundada</t>
  </si>
  <si>
    <t>MW</t>
  </si>
  <si>
    <t>Capacidade anual de movimentação de passageiros</t>
  </si>
  <si>
    <t>Passageiros/ano</t>
  </si>
  <si>
    <t>Tensão</t>
  </si>
  <si>
    <t>10 ≤ CI ≤ 60</t>
  </si>
  <si>
    <t>30 ≤ CI ≤ 90</t>
  </si>
  <si>
    <t>10 ≤ CI ≤ 100</t>
  </si>
  <si>
    <t>230≤ T ≤ 345</t>
  </si>
  <si>
    <t>138≤ T&lt;230</t>
  </si>
  <si>
    <t>kV</t>
  </si>
  <si>
    <t>5&lt; AT&lt;10</t>
  </si>
  <si>
    <t>10&lt;AU≤50</t>
  </si>
  <si>
    <t>10&lt;CI≤50</t>
  </si>
  <si>
    <t>Potência nominal do inversor</t>
  </si>
  <si>
    <t>10 &lt;PNI≤ 80</t>
  </si>
  <si>
    <t>50≤ AI ≤ 500</t>
  </si>
  <si>
    <t>Vazão máxima prevista</t>
  </si>
  <si>
    <t>litros/s</t>
  </si>
  <si>
    <t>Vazão de água tratada</t>
  </si>
  <si>
    <t>100≤ VAT≤ 500</t>
  </si>
  <si>
    <t>500≤ VMP≤ 1000</t>
  </si>
  <si>
    <t>Vazão média prevista</t>
  </si>
  <si>
    <t>Quantidade operada</t>
  </si>
  <si>
    <t>Densidade populacional</t>
  </si>
  <si>
    <t>DP&gt;70</t>
  </si>
  <si>
    <t>25≤ AT≤ 50 Limite superior é 100</t>
  </si>
  <si>
    <t>Volume de dragagem</t>
  </si>
  <si>
    <t>m³/s</t>
  </si>
  <si>
    <t>30000≤ VD≤ 500000</t>
  </si>
  <si>
    <t>2 ≤AU≤20</t>
  </si>
  <si>
    <t>0,5 ≤AU≤1</t>
  </si>
  <si>
    <t>0,2 ≤AU≤0,5 OU 0,5&lt;AU≤ 5</t>
  </si>
  <si>
    <t>20 &lt;NE≤50 OU NE ≤50</t>
  </si>
  <si>
    <t>5≤AU≤20 OU 1&lt;AU≤ 5</t>
  </si>
  <si>
    <t>10 ≤NE≤30 OU 10&lt;NE ≤200</t>
  </si>
  <si>
    <t>Nº  de veículos</t>
  </si>
  <si>
    <t>veículos</t>
  </si>
  <si>
    <t>Capacidade de armazenagem</t>
  </si>
  <si>
    <t>Volume comprimido</t>
  </si>
  <si>
    <t>5000≤AC≤10000</t>
  </si>
  <si>
    <t>kg/dia</t>
  </si>
  <si>
    <t>50≤AU≤100</t>
  </si>
  <si>
    <t>25≤AU≤50</t>
  </si>
  <si>
    <t>15≤AU≤30</t>
  </si>
  <si>
    <t>5≤CI≤30</t>
  </si>
  <si>
    <t>300&lt;CI&lt;3500</t>
  </si>
  <si>
    <t>Nº de peças processadas</t>
  </si>
  <si>
    <t>Unidades/dia</t>
  </si>
  <si>
    <t>Capacidade do forno de clínquer</t>
  </si>
  <si>
    <t>40&lt;CI≤400</t>
  </si>
  <si>
    <t>100&lt;CI≤1000</t>
  </si>
  <si>
    <t>90&lt;CA≤150</t>
  </si>
  <si>
    <t>500≤NUP≤3000</t>
  </si>
  <si>
    <t>200&lt;AC&lt;1000 OU 1000≤AC≤3000</t>
  </si>
  <si>
    <t>20≤NE≤60 OU 10&lt;NE≤60</t>
  </si>
  <si>
    <t>Nº de mudas</t>
  </si>
  <si>
    <t>mudas/ano</t>
  </si>
  <si>
    <t>cabeças</t>
  </si>
  <si>
    <t>Nº de cabeças</t>
  </si>
  <si>
    <t>Capacidade mensal de incubação</t>
  </si>
  <si>
    <t>Unidades/mês</t>
  </si>
  <si>
    <t>Nº de matrizes</t>
  </si>
  <si>
    <t>mdc/ano</t>
  </si>
  <si>
    <t>Volume útil</t>
  </si>
  <si>
    <t>5≤CI≤50</t>
  </si>
  <si>
    <t>litros/dia</t>
  </si>
  <si>
    <t>150000&lt;CA≤200000</t>
  </si>
  <si>
    <t>t</t>
  </si>
  <si>
    <t>Nº de famílias</t>
  </si>
  <si>
    <t>famílias</t>
  </si>
  <si>
    <t xml:space="preserve">3 - O campo 1 de "Quantidade" sempre deverá ser preenchido para obter a classe.  </t>
  </si>
  <si>
    <t>Potencial poluidor</t>
  </si>
  <si>
    <t>Campo 1  - parâmetro 1</t>
  </si>
  <si>
    <t>Campo 2  - parâmetro 2</t>
  </si>
  <si>
    <t>Mesmo da atividade minerária pertinente</t>
  </si>
  <si>
    <t>Classificação das Fontes de Poluição</t>
  </si>
  <si>
    <t>Código</t>
  </si>
  <si>
    <t xml:space="preserve">Código </t>
  </si>
  <si>
    <t>Não</t>
  </si>
  <si>
    <t>Sim</t>
  </si>
  <si>
    <t>Instruções para preenchimento:</t>
  </si>
  <si>
    <t>Situação</t>
  </si>
  <si>
    <t>LISTAGEM DE ATIVIDADES DA DELIBERAÇÃO NORMATIVA COPAM Nº74/2004</t>
  </si>
  <si>
    <t>Clique aqui.</t>
  </si>
  <si>
    <t>Clique aqui para retornar a tela inicial.</t>
  </si>
  <si>
    <t>2 - Após a seleção, os campos "Descrição da atividade", "Parâmetro", "unidade de medida" serão preenchidos automaticamente.</t>
  </si>
  <si>
    <t>5 - As tipologias de empreendimentos e atividades cujo licenciamento ambiental será atribuição dos Municípios foram definidas pela DN COPAM nº 213/2017.</t>
  </si>
  <si>
    <t xml:space="preserve">Fabricação de estruturas metálicas e artefatos de trefilados de ferro, aço e de metais não-ferrosos, com tratamento químico superficial, exclusive móveis. </t>
  </si>
  <si>
    <t xml:space="preserve">LISTAGEM DE ATIVIDADES </t>
  </si>
  <si>
    <t>OBS.: Os quadros realçados em cinza e escritos "Não" são para facilitar o preenchimento, pois algumas atividades de acordo com a classificação das fontes de Poluição definidas no Anexo Único não existe a determinação da classe. Por exemplo : B-05-03-7 ( sua classificação somente poderá ser 3; 5; ou 6 e para impacto local a unica opção é classe 3 )</t>
  </si>
  <si>
    <t>DELIBERAÇÃO NORMATIVA COPAM Nº 213/2017</t>
  </si>
  <si>
    <t>Consulte a listagem da DN 213/2017 aqui</t>
  </si>
  <si>
    <t xml:space="preserve">1 - Selecionar o código da Deliberação Normativa (DN) COPAM nº 74/2004 para a atividade do empreendimento. Caso tenha dúvidas quanto ao </t>
  </si>
  <si>
    <t>código, consultar listagem de atividades da deliberação.</t>
  </si>
  <si>
    <t>Clique aqui para listagem de atividades da DN nº 213/2017.</t>
  </si>
  <si>
    <t>As tipologias de empreendimentos e atividades cujo licenciamento ambiental pode ser atribuição dos Municípios foram definidas pela DN COPAM nº 213/201, listadas abaixo:</t>
  </si>
  <si>
    <t>Versão 1.0 (2017)</t>
  </si>
  <si>
    <t xml:space="preserve">4 - O campo 2 somente deverá ser preenchido para as atividades que apresentem 2 parâmetros para enquadramento. Por exemplo, área útil e nº de empregados. </t>
  </si>
  <si>
    <t>ATENÇÃO: Atividade pode ser licenciada pelo município.</t>
  </si>
  <si>
    <t>Clique aqui para consultar se o município realiza licenciamento desta atividade.</t>
  </si>
  <si>
    <t>I</t>
  </si>
  <si>
    <t>II</t>
  </si>
  <si>
    <t>III</t>
  </si>
  <si>
    <t>Classe. Escrever I, II ou III</t>
  </si>
  <si>
    <t>km²</t>
  </si>
  <si>
    <t>Descaracterização de veículos</t>
  </si>
  <si>
    <t>veículos/dia</t>
  </si>
  <si>
    <t>t de argila/ano</t>
  </si>
  <si>
    <t>Matrizes</t>
  </si>
  <si>
    <t>poços exploratórios</t>
  </si>
  <si>
    <t>Áreas de intervenção</t>
  </si>
  <si>
    <t>m²/ano</t>
  </si>
  <si>
    <t>t/mês</t>
  </si>
  <si>
    <t>Capacidade Instalada</t>
  </si>
  <si>
    <t>Capacidade de Recebimento</t>
  </si>
  <si>
    <t>Litros/ano</t>
  </si>
  <si>
    <t xml:space="preserve">habitantes/ha </t>
  </si>
  <si>
    <t>Critério adicional</t>
  </si>
  <si>
    <t>Instalações de sistema de abastecimento aéreo de combustíveis com capacidade total de armazenagem até 15 m³, desde que destinadas exclusivamente ao abastecimento do detentor das instalações, ficam dispensadas do licenciamento ambiental e AAF.</t>
  </si>
  <si>
    <t xml:space="preserve">B-01-01-5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</si>
</sst>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4" fontId="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3" fontId="0" fillId="3" borderId="1" xfId="0" quotePrefix="1" applyNumberForma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1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quotePrefix="1" applyFont="1" applyFill="1" applyBorder="1" applyAlignment="1" applyProtection="1">
      <alignment horizontal="center" vertical="center" wrapText="1"/>
      <protection hidden="1"/>
    </xf>
    <xf numFmtId="14" fontId="1" fillId="0" borderId="4" xfId="0" quotePrefix="1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14" fontId="1" fillId="0" borderId="1" xfId="0" quotePrefix="1" applyNumberFormat="1" applyFont="1" applyFill="1" applyBorder="1" applyAlignment="1" applyProtection="1">
      <alignment horizontal="center" vertical="center"/>
      <protection hidden="1"/>
    </xf>
    <xf numFmtId="14" fontId="12" fillId="0" borderId="1" xfId="0" quotePrefix="1" applyNumberFormat="1" applyFont="1" applyFill="1" applyBorder="1" applyAlignment="1" applyProtection="1">
      <alignment horizontal="center" vertical="center" wrapText="1"/>
      <protection hidden="1"/>
    </xf>
    <xf numFmtId="3" fontId="0" fillId="0" borderId="1" xfId="0" applyNumberFormat="1" applyFill="1" applyBorder="1" applyAlignment="1" applyProtection="1">
      <alignment horizontal="center" vertical="center"/>
      <protection hidden="1"/>
    </xf>
    <xf numFmtId="164" fontId="3" fillId="0" borderId="1" xfId="1" quotePrefix="1" applyNumberFormat="1" applyFont="1" applyFill="1" applyBorder="1" applyAlignment="1" applyProtection="1">
      <alignment horizontal="center" vertical="center"/>
      <protection hidden="1"/>
    </xf>
    <xf numFmtId="0" fontId="0" fillId="0" borderId="1" xfId="0" quotePrefix="1" applyFill="1" applyBorder="1" applyAlignment="1" applyProtection="1">
      <alignment horizontal="center" vertical="center"/>
      <protection hidden="1"/>
    </xf>
    <xf numFmtId="0" fontId="3" fillId="0" borderId="1" xfId="0" quotePrefix="1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3" fillId="0" borderId="4" xfId="0" quotePrefix="1" applyFont="1" applyFill="1" applyBorder="1" applyAlignment="1" applyProtection="1">
      <alignment horizontal="center" vertical="center" wrapText="1"/>
      <protection hidden="1"/>
    </xf>
    <xf numFmtId="14" fontId="1" fillId="0" borderId="1" xfId="0" quotePrefix="1" applyNumberFormat="1" applyFont="1" applyFill="1" applyBorder="1" applyAlignment="1" applyProtection="1">
      <alignment horizontal="center" vertical="center" wrapText="1"/>
      <protection hidden="1"/>
    </xf>
    <xf numFmtId="3" fontId="0" fillId="0" borderId="4" xfId="0" applyNumberFormat="1" applyFill="1" applyBorder="1" applyAlignment="1" applyProtection="1">
      <alignment horizontal="center" vertical="center"/>
      <protection hidden="1"/>
    </xf>
    <xf numFmtId="1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ill="1" applyBorder="1" applyAlignment="1" applyProtection="1">
      <alignment horizontal="center" vertical="center"/>
      <protection hidden="1"/>
    </xf>
    <xf numFmtId="14" fontId="11" fillId="0" borderId="1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 textRotation="90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5" fillId="4" borderId="1" xfId="0" quotePrefix="1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left" vertical="center"/>
      <protection hidden="1"/>
    </xf>
    <xf numFmtId="0" fontId="1" fillId="0" borderId="3" xfId="0" applyFont="1" applyFill="1" applyBorder="1" applyAlignment="1" applyProtection="1">
      <alignment horizontal="left" vertical="center" wrapText="1"/>
      <protection hidden="1"/>
    </xf>
    <xf numFmtId="0" fontId="1" fillId="0" borderId="10" xfId="0" applyFont="1" applyFill="1" applyBorder="1" applyAlignment="1" applyProtection="1">
      <alignment horizontal="left" vertical="center" wrapText="1"/>
      <protection hidden="1"/>
    </xf>
    <xf numFmtId="0" fontId="1" fillId="0" borderId="3" xfId="0" applyFont="1" applyFill="1" applyBorder="1" applyAlignment="1" applyProtection="1">
      <alignment horizontal="left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quotePrefix="1" applyFont="1" applyFill="1" applyBorder="1" applyAlignment="1" applyProtection="1">
      <alignment horizontal="center" vertical="center"/>
      <protection hidden="1"/>
    </xf>
    <xf numFmtId="4" fontId="3" fillId="0" borderId="4" xfId="0" quotePrefix="1" applyNumberFormat="1" applyFont="1" applyFill="1" applyBorder="1" applyAlignment="1" applyProtection="1">
      <alignment horizontal="center" vertical="center" wrapText="1"/>
      <protection hidden="1"/>
    </xf>
    <xf numFmtId="4" fontId="0" fillId="0" borderId="1" xfId="0" applyNumberFormat="1" applyFill="1" applyBorder="1" applyAlignment="1" applyProtection="1">
      <alignment horizontal="center" vertical="center"/>
      <protection hidden="1"/>
    </xf>
    <xf numFmtId="4" fontId="3" fillId="0" borderId="1" xfId="0" quotePrefix="1" applyNumberFormat="1" applyFont="1" applyFill="1" applyBorder="1" applyAlignment="1" applyProtection="1">
      <alignment horizontal="center" vertical="center" wrapText="1"/>
      <protection hidden="1"/>
    </xf>
    <xf numFmtId="4" fontId="0" fillId="0" borderId="4" xfId="0" applyNumberFormat="1" applyFill="1" applyBorder="1" applyAlignment="1" applyProtection="1">
      <alignment horizontal="center" vertical="center"/>
      <protection hidden="1"/>
    </xf>
    <xf numFmtId="4" fontId="3" fillId="0" borderId="1" xfId="1" quotePrefix="1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" xfId="0" quotePrefix="1" applyNumberFormat="1" applyFont="1" applyFill="1" applyBorder="1" applyAlignment="1" applyProtection="1">
      <alignment horizontal="center" vertical="center" wrapText="1"/>
      <protection hidden="1"/>
    </xf>
    <xf numFmtId="4" fontId="0" fillId="0" borderId="1" xfId="1" applyNumberFormat="1" applyFont="1" applyFill="1" applyBorder="1" applyAlignment="1" applyProtection="1">
      <alignment horizontal="center" vertical="center"/>
      <protection hidden="1"/>
    </xf>
    <xf numFmtId="4" fontId="8" fillId="0" borderId="4" xfId="0" quotePrefix="1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1" quotePrefix="1" applyNumberFormat="1" applyFont="1" applyFill="1" applyBorder="1" applyAlignment="1" applyProtection="1">
      <alignment horizontal="center" vertical="center"/>
      <protection hidden="1"/>
    </xf>
    <xf numFmtId="4" fontId="3" fillId="0" borderId="1" xfId="1" quotePrefix="1" applyNumberFormat="1" applyFont="1" applyFill="1" applyBorder="1" applyAlignment="1" applyProtection="1">
      <alignment horizontal="center" vertical="center" wrapText="1"/>
      <protection hidden="1"/>
    </xf>
    <xf numFmtId="0" fontId="0" fillId="7" borderId="0" xfId="0" applyFill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14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>
      <alignment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0" borderId="0" xfId="0" applyProtection="1">
      <protection hidden="1"/>
    </xf>
    <xf numFmtId="0" fontId="2" fillId="0" borderId="1" xfId="0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9" fillId="4" borderId="1" xfId="0" applyFont="1" applyFill="1" applyBorder="1" applyAlignment="1" applyProtection="1">
      <alignment horizontal="center" vertical="center" wrapText="1"/>
      <protection hidden="1"/>
    </xf>
    <xf numFmtId="0" fontId="19" fillId="4" borderId="3" xfId="0" applyFont="1" applyFill="1" applyBorder="1" applyAlignment="1" applyProtection="1">
      <alignment horizontal="center" vertical="center" wrapText="1"/>
      <protection hidden="1"/>
    </xf>
    <xf numFmtId="0" fontId="22" fillId="0" borderId="0" xfId="2" applyProtection="1">
      <protection hidden="1"/>
    </xf>
    <xf numFmtId="0" fontId="21" fillId="2" borderId="0" xfId="0" applyFont="1" applyFill="1" applyAlignment="1">
      <alignment horizontal="center" vertical="center" wrapText="1"/>
    </xf>
    <xf numFmtId="0" fontId="1" fillId="0" borderId="3" xfId="0" applyFont="1" applyFill="1" applyBorder="1" applyAlignment="1" applyProtection="1">
      <alignment vertical="center"/>
      <protection hidden="1"/>
    </xf>
    <xf numFmtId="0" fontId="0" fillId="9" borderId="1" xfId="0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5" borderId="1" xfId="0" applyFont="1" applyFill="1" applyBorder="1" applyAlignment="1" applyProtection="1">
      <alignment horizontal="center" vertical="center"/>
      <protection hidden="1"/>
    </xf>
    <xf numFmtId="0" fontId="2" fillId="10" borderId="1" xfId="0" applyFont="1" applyFill="1" applyBorder="1" applyAlignment="1" applyProtection="1">
      <alignment horizontal="center" vertical="center"/>
      <protection hidden="1"/>
    </xf>
    <xf numFmtId="0" fontId="21" fillId="7" borderId="0" xfId="0" applyFont="1" applyFill="1" applyAlignment="1">
      <alignment horizontal="center" vertical="center" wrapText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7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4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2" applyFill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Protection="1">
      <protection hidden="1"/>
    </xf>
    <xf numFmtId="0" fontId="17" fillId="2" borderId="10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22" fillId="2" borderId="0" xfId="2" applyFont="1" applyFill="1" applyBorder="1" applyAlignment="1" applyProtection="1">
      <protection locked="0" hidden="1"/>
    </xf>
    <xf numFmtId="0" fontId="18" fillId="7" borderId="0" xfId="0" applyFont="1" applyFill="1" applyAlignment="1">
      <alignment wrapText="1"/>
    </xf>
    <xf numFmtId="0" fontId="22" fillId="7" borderId="0" xfId="2" applyFill="1" applyAlignment="1">
      <alignment horizontal="left" vertical="center" wrapText="1"/>
    </xf>
    <xf numFmtId="0" fontId="20" fillId="7" borderId="1" xfId="0" applyFont="1" applyFill="1" applyBorder="1" applyAlignment="1" applyProtection="1">
      <alignment horizontal="center" vertical="center" wrapText="1"/>
      <protection hidden="1"/>
    </xf>
    <xf numFmtId="0" fontId="20" fillId="7" borderId="3" xfId="0" applyFont="1" applyFill="1" applyBorder="1" applyAlignment="1" applyProtection="1">
      <alignment horizontal="left" vertical="center" wrapText="1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/>
    <xf numFmtId="0" fontId="0" fillId="2" borderId="0" xfId="0" applyFill="1"/>
    <xf numFmtId="0" fontId="22" fillId="2" borderId="0" xfId="2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0" fillId="2" borderId="13" xfId="0" applyFill="1" applyBorder="1" applyAlignment="1">
      <alignment horizontal="justify" vertical="top" wrapText="1"/>
    </xf>
    <xf numFmtId="0" fontId="0" fillId="2" borderId="0" xfId="0" applyFill="1" applyBorder="1" applyAlignment="1">
      <alignment vertical="top"/>
    </xf>
    <xf numFmtId="0" fontId="26" fillId="2" borderId="0" xfId="2" applyFont="1" applyFill="1" applyBorder="1" applyAlignment="1" applyProtection="1">
      <protection locked="0" hidden="1"/>
    </xf>
    <xf numFmtId="0" fontId="22" fillId="2" borderId="0" xfId="2" applyFill="1" applyBorder="1" applyAlignment="1">
      <alignment horizontal="left" vertical="top"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quotePrefix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 applyProtection="1">
      <alignment horizontal="center" vertical="center"/>
      <protection hidden="1"/>
    </xf>
    <xf numFmtId="14" fontId="28" fillId="0" borderId="1" xfId="0" quotePrefix="1" applyNumberFormat="1" applyFont="1" applyFill="1" applyBorder="1" applyAlignment="1" applyProtection="1">
      <alignment horizontal="center" vertical="center"/>
      <protection hidden="1"/>
    </xf>
    <xf numFmtId="0" fontId="27" fillId="0" borderId="1" xfId="0" applyFont="1" applyFill="1" applyBorder="1" applyAlignment="1" applyProtection="1">
      <alignment horizontal="center" vertical="center"/>
      <protection hidden="1"/>
    </xf>
    <xf numFmtId="14" fontId="1" fillId="11" borderId="1" xfId="0" quotePrefix="1" applyNumberFormat="1" applyFont="1" applyFill="1" applyBorder="1" applyAlignment="1" applyProtection="1">
      <alignment horizontal="center" vertical="center"/>
      <protection hidden="1"/>
    </xf>
    <xf numFmtId="14" fontId="1" fillId="12" borderId="1" xfId="0" quotePrefix="1" applyNumberFormat="1" applyFont="1" applyFill="1" applyBorder="1" applyAlignment="1" applyProtection="1">
      <alignment horizontal="center" vertical="center"/>
      <protection hidden="1"/>
    </xf>
    <xf numFmtId="14" fontId="1" fillId="4" borderId="1" xfId="0" quotePrefix="1" applyNumberFormat="1" applyFont="1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4" fontId="0" fillId="7" borderId="1" xfId="0" applyNumberFormat="1" applyFill="1" applyBorder="1" applyAlignment="1" applyProtection="1">
      <alignment horizontal="center" vertical="center"/>
      <protection hidden="1"/>
    </xf>
    <xf numFmtId="4" fontId="3" fillId="7" borderId="1" xfId="1" quotePrefix="1" applyNumberFormat="1" applyFont="1" applyFill="1" applyBorder="1" applyAlignment="1" applyProtection="1">
      <alignment horizontal="center" vertical="center" wrapText="1"/>
      <protection hidden="1"/>
    </xf>
    <xf numFmtId="14" fontId="1" fillId="7" borderId="1" xfId="0" quotePrefix="1" applyNumberFormat="1" applyFont="1" applyFill="1" applyBorder="1" applyAlignment="1" applyProtection="1">
      <alignment horizontal="center" vertical="center"/>
      <protection hidden="1"/>
    </xf>
    <xf numFmtId="0" fontId="8" fillId="7" borderId="1" xfId="0" applyFont="1" applyFill="1" applyBorder="1" applyAlignment="1" applyProtection="1">
      <alignment horizontal="center" vertical="center" wrapText="1"/>
      <protection hidden="1"/>
    </xf>
    <xf numFmtId="0" fontId="8" fillId="7" borderId="1" xfId="0" quotePrefix="1" applyFont="1" applyFill="1" applyBorder="1" applyAlignment="1" applyProtection="1">
      <alignment horizontal="center" vertical="center" wrapText="1"/>
      <protection hidden="1"/>
    </xf>
    <xf numFmtId="3" fontId="0" fillId="7" borderId="1" xfId="0" applyNumberFormat="1" applyFill="1" applyBorder="1" applyAlignment="1" applyProtection="1">
      <alignment horizontal="center" vertical="center"/>
      <protection hidden="1"/>
    </xf>
    <xf numFmtId="0" fontId="3" fillId="7" borderId="1" xfId="0" quotePrefix="1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left" vertical="center"/>
      <protection hidden="1"/>
    </xf>
    <xf numFmtId="0" fontId="0" fillId="7" borderId="0" xfId="0" applyFill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0" fontId="23" fillId="2" borderId="0" xfId="0" applyFont="1" applyFill="1" applyBorder="1" applyProtection="1">
      <protection hidden="1"/>
    </xf>
    <xf numFmtId="0" fontId="16" fillId="6" borderId="0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0" fillId="2" borderId="13" xfId="0" applyFill="1" applyBorder="1" applyAlignment="1">
      <alignment horizontal="justify" vertical="top" wrapText="1"/>
    </xf>
    <xf numFmtId="0" fontId="14" fillId="8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17" fillId="2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 applyProtection="1">
      <alignment horizontal="center" vertical="center" wrapText="1"/>
      <protection hidden="1"/>
    </xf>
    <xf numFmtId="0" fontId="27" fillId="2" borderId="5" xfId="0" applyFont="1" applyFill="1" applyBorder="1" applyAlignment="1" applyProtection="1">
      <alignment horizontal="center" vertical="center" wrapText="1"/>
      <protection hidden="1"/>
    </xf>
    <xf numFmtId="0" fontId="0" fillId="2" borderId="14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0" xfId="0" applyFill="1" applyBorder="1" applyAlignment="1" applyProtection="1">
      <alignment horizontal="justify" vertical="top"/>
      <protection hidden="1"/>
    </xf>
    <xf numFmtId="0" fontId="23" fillId="2" borderId="0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horizontal="center" wrapText="1"/>
      <protection hidden="1"/>
    </xf>
    <xf numFmtId="0" fontId="22" fillId="2" borderId="11" xfId="2" applyFill="1" applyBorder="1" applyAlignment="1">
      <alignment horizontal="left" vertical="top" wrapText="1"/>
    </xf>
    <xf numFmtId="0" fontId="22" fillId="2" borderId="7" xfId="2" applyFill="1" applyBorder="1" applyAlignment="1">
      <alignment horizontal="left" vertical="top" wrapText="1"/>
    </xf>
    <xf numFmtId="0" fontId="21" fillId="6" borderId="0" xfId="0" applyFont="1" applyFill="1" applyAlignment="1">
      <alignment horizontal="center" vertical="center" wrapText="1"/>
    </xf>
    <xf numFmtId="0" fontId="0" fillId="2" borderId="0" xfId="0" applyFill="1" applyAlignment="1" applyProtection="1">
      <alignment horizontal="left" vertical="top" wrapText="1"/>
      <protection hidden="1"/>
    </xf>
    <xf numFmtId="0" fontId="22" fillId="2" borderId="0" xfId="2" applyFill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>
      <alignment horizontal="left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textRotation="90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5" fillId="4" borderId="8" xfId="0" quotePrefix="1" applyFont="1" applyFill="1" applyBorder="1" applyAlignment="1" applyProtection="1">
      <alignment horizontal="center" vertical="center" wrapText="1"/>
      <protection hidden="1"/>
    </xf>
    <xf numFmtId="0" fontId="5" fillId="4" borderId="14" xfId="0" quotePrefix="1" applyFont="1" applyFill="1" applyBorder="1" applyAlignment="1" applyProtection="1">
      <alignment horizontal="center" vertical="center" wrapText="1"/>
      <protection hidden="1"/>
    </xf>
    <xf numFmtId="0" fontId="5" fillId="4" borderId="11" xfId="0" quotePrefix="1" applyFont="1" applyFill="1" applyBorder="1" applyAlignment="1" applyProtection="1">
      <alignment horizontal="center" vertical="center" wrapText="1"/>
      <protection hidden="1"/>
    </xf>
    <xf numFmtId="0" fontId="13" fillId="4" borderId="2" xfId="0" applyFont="1" applyFill="1" applyBorder="1" applyAlignment="1" applyProtection="1">
      <alignment horizontal="center" vertical="center"/>
      <protection hidden="1"/>
    </xf>
    <xf numFmtId="0" fontId="13" fillId="4" borderId="6" xfId="0" applyFont="1" applyFill="1" applyBorder="1" applyAlignment="1" applyProtection="1">
      <alignment horizontal="center" vertical="center"/>
      <protection hidden="1"/>
    </xf>
    <xf numFmtId="0" fontId="13" fillId="4" borderId="3" xfId="0" applyFont="1" applyFill="1" applyBorder="1" applyAlignment="1" applyProtection="1">
      <alignment horizontal="center" vertical="center"/>
      <protection hidden="1"/>
    </xf>
    <xf numFmtId="0" fontId="5" fillId="4" borderId="4" xfId="0" quotePrefix="1" applyFont="1" applyFill="1" applyBorder="1" applyAlignment="1" applyProtection="1">
      <alignment horizontal="center" vertical="center" wrapText="1"/>
      <protection hidden="1"/>
    </xf>
    <xf numFmtId="0" fontId="5" fillId="4" borderId="5" xfId="0" quotePrefix="1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5" fillId="4" borderId="10" xfId="0" applyFont="1" applyFill="1" applyBorder="1" applyAlignment="1" applyProtection="1">
      <alignment horizontal="center" vertical="center" wrapText="1"/>
      <protection hidden="1"/>
    </xf>
    <xf numFmtId="0" fontId="5" fillId="4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5" fillId="4" borderId="13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5" fillId="4" borderId="12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</cellXfs>
  <cellStyles count="3">
    <cellStyle name="Hiperlink" xfId="2" builtinId="8"/>
    <cellStyle name="Normal" xfId="0" builtinId="0"/>
    <cellStyle name="Vírgula" xfId="1" builtinId="3"/>
  </cellStyles>
  <dxfs count="324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360947</xdr:colOff>
      <xdr:row>23</xdr:row>
      <xdr:rowOff>210553</xdr:rowOff>
    </xdr:from>
    <xdr:to>
      <xdr:col>10</xdr:col>
      <xdr:colOff>263665</xdr:colOff>
      <xdr:row>25</xdr:row>
      <xdr:rowOff>67249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210" y="5634790"/>
          <a:ext cx="6931166" cy="548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eioambiente.mg.gov.br/component/content/article/13-informativo/3058-clique-aqui-para-consultar-a-manifestacao-dos-municipios-com-competencia-originar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showRowColHeaders="0" tabSelected="1" zoomScale="82" zoomScaleNormal="82" zoomScaleSheetLayoutView="78" workbookViewId="0">
      <selection activeCell="J6" sqref="J6"/>
    </sheetView>
  </sheetViews>
  <sheetFormatPr defaultRowHeight="15" x14ac:dyDescent="0.25"/>
  <cols>
    <col min="1" max="1" width="1.7109375" style="57" customWidth="1"/>
    <col min="2" max="2" width="11.28515625" style="57" customWidth="1"/>
    <col min="3" max="3" width="16.140625" style="57" customWidth="1"/>
    <col min="4" max="4" width="14.5703125" style="57" customWidth="1"/>
    <col min="5" max="6" width="14.7109375" style="57" customWidth="1"/>
    <col min="7" max="7" width="7" style="57" customWidth="1"/>
    <col min="8" max="8" width="13.28515625" style="57" customWidth="1"/>
    <col min="9" max="9" width="11.140625" style="57" customWidth="1"/>
    <col min="10" max="10" width="13.85546875" style="57" customWidth="1"/>
    <col min="11" max="11" width="11.7109375" style="57" customWidth="1"/>
    <col min="12" max="12" width="10.28515625" style="57" customWidth="1"/>
    <col min="13" max="13" width="1.7109375" style="57" customWidth="1"/>
    <col min="14" max="16384" width="9.140625" style="57"/>
  </cols>
  <sheetData>
    <row r="1" spans="1:13" ht="12.7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41.25" customHeight="1" x14ac:dyDescent="0.25">
      <c r="A2" s="61"/>
      <c r="B2" s="144" t="s">
        <v>876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62"/>
    </row>
    <row r="3" spans="1:13" ht="7.5" customHeight="1" x14ac:dyDescent="0.25">
      <c r="A3" s="61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2"/>
    </row>
    <row r="4" spans="1:13" ht="8.25" customHeigh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2"/>
    </row>
    <row r="5" spans="1:13" ht="39" customHeight="1" x14ac:dyDescent="0.25">
      <c r="A5" s="61"/>
      <c r="B5" s="65" t="s">
        <v>0</v>
      </c>
      <c r="C5" s="148" t="s">
        <v>676</v>
      </c>
      <c r="D5" s="148"/>
      <c r="E5" s="148"/>
      <c r="F5" s="148"/>
      <c r="G5" s="148"/>
      <c r="H5" s="66" t="s">
        <v>660</v>
      </c>
      <c r="I5" s="155" t="s">
        <v>675</v>
      </c>
      <c r="J5" s="156"/>
      <c r="K5" s="66" t="s">
        <v>677</v>
      </c>
      <c r="L5" s="66" t="s">
        <v>659</v>
      </c>
      <c r="M5" s="62"/>
    </row>
    <row r="6" spans="1:13" ht="37.5" customHeight="1" x14ac:dyDescent="0.25">
      <c r="A6" s="61"/>
      <c r="B6" s="152"/>
      <c r="C6" s="149" t="str">
        <f>IF($B$6="","Selecionar código",VLOOKUP($B$6,base!$B$14:$T$343,19,FALSE))</f>
        <v>Selecionar código</v>
      </c>
      <c r="D6" s="149"/>
      <c r="E6" s="149"/>
      <c r="F6" s="149"/>
      <c r="G6" s="149"/>
      <c r="H6" s="6" t="str">
        <f>base!$G$2</f>
        <v>-</v>
      </c>
      <c r="I6" s="104" t="str">
        <f>IF(H6="-","","Campo 1 =&gt;")</f>
        <v/>
      </c>
      <c r="J6" s="102"/>
      <c r="K6" s="6" t="str">
        <f>base!$I$2</f>
        <v>-</v>
      </c>
      <c r="L6" s="157" t="str">
        <f>base!$H$4</f>
        <v>-</v>
      </c>
      <c r="M6" s="62"/>
    </row>
    <row r="7" spans="1:13" ht="36" customHeight="1" x14ac:dyDescent="0.25">
      <c r="A7" s="61"/>
      <c r="B7" s="152"/>
      <c r="C7" s="149"/>
      <c r="D7" s="149"/>
      <c r="E7" s="149"/>
      <c r="F7" s="149"/>
      <c r="G7" s="149"/>
      <c r="H7" s="105" t="str">
        <f>base!$G$3</f>
        <v>-</v>
      </c>
      <c r="I7" s="104" t="str">
        <f>IF(H7="-","","Campo 2 =&gt;")</f>
        <v/>
      </c>
      <c r="J7" s="102"/>
      <c r="K7" s="6" t="str">
        <f>base!$I$3</f>
        <v>-</v>
      </c>
      <c r="L7" s="158"/>
      <c r="M7" s="62"/>
    </row>
    <row r="8" spans="1:13" ht="9.75" customHeight="1" x14ac:dyDescent="0.25">
      <c r="A8" s="61"/>
      <c r="B8" s="63"/>
      <c r="C8" s="63"/>
      <c r="D8" s="63"/>
      <c r="E8" s="63"/>
      <c r="F8" s="63"/>
      <c r="G8" s="116"/>
      <c r="H8" s="63"/>
      <c r="I8" s="63"/>
      <c r="J8" s="63"/>
      <c r="K8" s="63"/>
      <c r="L8" s="117"/>
      <c r="M8" s="62"/>
    </row>
    <row r="9" spans="1:13" ht="15.75" x14ac:dyDescent="0.25">
      <c r="A9" s="61"/>
      <c r="B9" s="163" t="str">
        <f>IF(municipalização!$B$4=0,"",municipalização!$B$4)</f>
        <v/>
      </c>
      <c r="C9" s="163"/>
      <c r="D9" s="163"/>
      <c r="E9" s="163"/>
      <c r="F9" s="122" t="str">
        <f>IF($B$9="","",municipalização!$C$6)</f>
        <v/>
      </c>
      <c r="G9" s="117"/>
      <c r="H9" s="109"/>
      <c r="I9" s="109"/>
      <c r="J9" s="109"/>
      <c r="K9" s="109"/>
      <c r="L9" s="117"/>
      <c r="M9" s="62"/>
    </row>
    <row r="10" spans="1:13" ht="15.75" x14ac:dyDescent="0.25">
      <c r="A10" s="61"/>
      <c r="B10" s="106"/>
      <c r="C10" s="106"/>
      <c r="D10" s="106"/>
      <c r="E10" s="106"/>
      <c r="F10" s="122" t="str">
        <f>IF($B$9="","",municipalização!$C$7)</f>
        <v/>
      </c>
      <c r="G10" s="117"/>
      <c r="H10" s="109"/>
      <c r="I10" s="109"/>
      <c r="J10" s="109"/>
      <c r="K10" s="109"/>
      <c r="L10" s="117"/>
      <c r="M10" s="62"/>
    </row>
    <row r="11" spans="1:13" ht="7.5" customHeight="1" x14ac:dyDescent="0.25">
      <c r="A11" s="61"/>
      <c r="B11" s="106"/>
      <c r="C11" s="106"/>
      <c r="D11" s="106"/>
      <c r="E11" s="106"/>
      <c r="F11" s="122"/>
      <c r="G11" s="117"/>
      <c r="H11" s="109"/>
      <c r="I11" s="109"/>
      <c r="J11" s="109"/>
      <c r="K11" s="109"/>
      <c r="L11" s="117"/>
      <c r="M11" s="62"/>
    </row>
    <row r="12" spans="1:13" ht="15.75" x14ac:dyDescent="0.25">
      <c r="A12" s="61"/>
      <c r="B12" s="143" t="str">
        <f>IF(base!M2&lt;&gt;"",base!M2,"")</f>
        <v/>
      </c>
      <c r="C12" s="162" t="str">
        <f>IF($B$12&lt;&gt;"",base!$N$2,"")</f>
        <v/>
      </c>
      <c r="D12" s="162"/>
      <c r="E12" s="162"/>
      <c r="F12" s="162"/>
      <c r="G12" s="162"/>
      <c r="H12" s="162"/>
      <c r="I12" s="162"/>
      <c r="J12" s="162"/>
      <c r="K12" s="162"/>
      <c r="L12" s="162"/>
      <c r="M12" s="62"/>
    </row>
    <row r="13" spans="1:13" ht="15.75" customHeight="1" x14ac:dyDescent="0.25">
      <c r="A13" s="61"/>
      <c r="B13" s="106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62"/>
    </row>
    <row r="14" spans="1:13" ht="9.75" customHeight="1" x14ac:dyDescent="0.25">
      <c r="A14" s="61"/>
      <c r="B14" s="63"/>
      <c r="C14" s="63"/>
      <c r="D14" s="63"/>
      <c r="E14" s="63"/>
      <c r="F14" s="63"/>
      <c r="G14" s="117"/>
      <c r="H14" s="63"/>
      <c r="I14" s="63"/>
      <c r="J14" s="63"/>
      <c r="K14" s="63"/>
      <c r="L14" s="63"/>
      <c r="M14" s="62"/>
    </row>
    <row r="15" spans="1:13" ht="15.75" customHeight="1" x14ac:dyDescent="0.25">
      <c r="A15" s="61"/>
      <c r="B15" s="150" t="s">
        <v>881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07"/>
      <c r="M15" s="62"/>
    </row>
    <row r="16" spans="1:13" ht="8.25" customHeight="1" x14ac:dyDescent="0.25">
      <c r="A16" s="61"/>
      <c r="B16" s="72"/>
      <c r="C16" s="67"/>
      <c r="D16" s="67"/>
      <c r="E16" s="67"/>
      <c r="F16" s="67"/>
      <c r="G16" s="67"/>
      <c r="H16" s="67"/>
      <c r="I16" s="67"/>
      <c r="J16" s="67"/>
      <c r="K16" s="67"/>
      <c r="L16" s="108"/>
      <c r="M16" s="62"/>
    </row>
    <row r="17" spans="1:13" ht="15" customHeight="1" x14ac:dyDescent="0.25">
      <c r="A17" s="61"/>
      <c r="B17" s="145" t="s">
        <v>893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7"/>
      <c r="M17" s="62"/>
    </row>
    <row r="18" spans="1:13" ht="18" customHeight="1" x14ac:dyDescent="0.25">
      <c r="A18" s="61"/>
      <c r="B18" s="153" t="s">
        <v>894</v>
      </c>
      <c r="C18" s="154"/>
      <c r="D18" s="154"/>
      <c r="E18" s="154"/>
      <c r="F18" s="118" t="s">
        <v>884</v>
      </c>
      <c r="G18" s="121"/>
      <c r="H18" s="119"/>
      <c r="I18" s="119"/>
      <c r="J18" s="119"/>
      <c r="K18" s="119"/>
      <c r="L18" s="120"/>
      <c r="M18" s="62"/>
    </row>
    <row r="19" spans="1:13" ht="20.25" customHeight="1" x14ac:dyDescent="0.25">
      <c r="A19" s="61"/>
      <c r="B19" s="145" t="s">
        <v>886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7"/>
      <c r="M19" s="62"/>
    </row>
    <row r="20" spans="1:13" ht="15" customHeight="1" x14ac:dyDescent="0.25">
      <c r="A20" s="61"/>
      <c r="B20" s="145" t="s">
        <v>871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7"/>
      <c r="M20" s="62"/>
    </row>
    <row r="21" spans="1:13" ht="32.25" customHeight="1" x14ac:dyDescent="0.25">
      <c r="A21" s="61"/>
      <c r="B21" s="145" t="s">
        <v>898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7"/>
      <c r="M21" s="71"/>
    </row>
    <row r="22" spans="1:13" ht="15" customHeight="1" x14ac:dyDescent="0.25">
      <c r="A22" s="61"/>
      <c r="B22" s="159" t="s">
        <v>887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1"/>
      <c r="M22" s="71"/>
    </row>
    <row r="23" spans="1:13" ht="32.25" customHeight="1" x14ac:dyDescent="0.25">
      <c r="A23" s="61"/>
      <c r="B23" s="165" t="s">
        <v>892</v>
      </c>
      <c r="C23" s="166"/>
      <c r="D23" s="166"/>
      <c r="E23" s="100"/>
      <c r="F23" s="100"/>
      <c r="G23" s="100"/>
      <c r="H23" s="100"/>
      <c r="I23" s="100"/>
      <c r="J23" s="100"/>
      <c r="K23" s="100"/>
      <c r="L23" s="101"/>
      <c r="M23" s="71"/>
    </row>
    <row r="24" spans="1:13" ht="21.75" customHeight="1" x14ac:dyDescent="0.25">
      <c r="A24" s="61"/>
      <c r="B24" s="123"/>
      <c r="C24" s="123"/>
      <c r="D24" s="123"/>
      <c r="E24" s="121"/>
      <c r="F24" s="121"/>
      <c r="G24" s="121"/>
      <c r="H24" s="121"/>
      <c r="I24" s="121"/>
      <c r="J24" s="121"/>
      <c r="K24" s="121"/>
      <c r="L24" s="121"/>
      <c r="M24" s="71"/>
    </row>
    <row r="25" spans="1:13" ht="32.25" customHeight="1" x14ac:dyDescent="0.25">
      <c r="A25" s="61"/>
      <c r="B25" s="123"/>
      <c r="C25" s="123"/>
      <c r="D25" s="123"/>
      <c r="E25" s="121"/>
      <c r="F25" s="121"/>
      <c r="G25" s="121"/>
      <c r="H25" s="121"/>
      <c r="I25" s="121"/>
      <c r="J25" s="121"/>
      <c r="K25" s="121"/>
      <c r="L25" s="121"/>
      <c r="M25" s="71"/>
    </row>
    <row r="26" spans="1:13" ht="16.5" customHeight="1" x14ac:dyDescent="0.25">
      <c r="A26" s="61"/>
      <c r="B26" s="164" t="s">
        <v>897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71"/>
    </row>
    <row r="27" spans="1:13" ht="15.75" thickBot="1" x14ac:dyDescent="0.3">
      <c r="A27" s="6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</row>
  </sheetData>
  <sheetProtection algorithmName="SHA-512" hashValue="K1tFE8q4oiGRgjm2BAYWF+g60tJn3q6yuPg72x5f0k41CFEOq9/A44RpXWx9mMz9r6W4snwz1vn7SPHvC81CZA==" saltValue="NAUVOtgX/Vz22YVqbV19Qw==" spinCount="100000" sheet="1" objects="1" scenarios="1"/>
  <mergeCells count="17">
    <mergeCell ref="B21:L21"/>
    <mergeCell ref="B22:L22"/>
    <mergeCell ref="C12:L13"/>
    <mergeCell ref="B9:E9"/>
    <mergeCell ref="B26:L26"/>
    <mergeCell ref="B23:D23"/>
    <mergeCell ref="B2:L2"/>
    <mergeCell ref="B19:L19"/>
    <mergeCell ref="B20:L20"/>
    <mergeCell ref="B17:L17"/>
    <mergeCell ref="C5:G5"/>
    <mergeCell ref="C6:G7"/>
    <mergeCell ref="B15:K15"/>
    <mergeCell ref="B6:B7"/>
    <mergeCell ref="B18:E18"/>
    <mergeCell ref="I5:J5"/>
    <mergeCell ref="L6:L7"/>
  </mergeCells>
  <conditionalFormatting sqref="C6:G7">
    <cfRule type="expression" dxfId="323" priority="3">
      <formula>$C$6="Selecionar código"</formula>
    </cfRule>
  </conditionalFormatting>
  <conditionalFormatting sqref="L6:L7">
    <cfRule type="expression" dxfId="322" priority="1">
      <formula>$B$9="ATENÇÃO: Atividade passível de licenciamento ambiental municipal."</formula>
    </cfRule>
  </conditionalFormatting>
  <hyperlinks>
    <hyperlink ref="F9:J9" r:id="rId1" display="http://meioambiente.mg.gov.br/component/content/article/13-informativo/3058-clique-aqui-para-consultar-a-manifestacao-dos-municipios-com-competencia-originaria"/>
    <hyperlink ref="F10" location="'DN 213_2017'!A1" display="'DN 213_2017'!A1"/>
    <hyperlink ref="F18" location="'DN 74_2004'!A1" display="Clique aqui."/>
    <hyperlink ref="B23:D23" location="'DN 213_2017'!A1" display="Consulte a listagem da DN 213/2017 aqui"/>
  </hyperlinks>
  <pageMargins left="0.31496062992125984" right="0.31496062992125984" top="0.59055118110236227" bottom="0.59055118110236227" header="0.31496062992125984" footer="0.31496062992125984"/>
  <pageSetup paperSize="9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ionar Código DN">
          <x14:formula1>
            <xm:f>base!$B$14:$B$343</xm:f>
          </x14:formula1>
          <xm:sqref>B6:B7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35"/>
  <sheetViews>
    <sheetView zoomScale="95" zoomScaleNormal="95" workbookViewId="0"/>
  </sheetViews>
  <sheetFormatPr defaultRowHeight="15.75" x14ac:dyDescent="0.25"/>
  <cols>
    <col min="1" max="1" width="1.42578125" style="110" customWidth="1"/>
    <col min="2" max="2" width="16.42578125" style="110" customWidth="1"/>
    <col min="3" max="3" width="120.28515625" style="110" customWidth="1"/>
    <col min="4" max="16384" width="9.140625" style="110"/>
  </cols>
  <sheetData>
    <row r="1" spans="2:3" ht="18.75" customHeight="1" x14ac:dyDescent="0.25">
      <c r="B1" s="167" t="s">
        <v>883</v>
      </c>
      <c r="C1" s="167"/>
    </row>
    <row r="2" spans="2:3" ht="18.75" customHeight="1" x14ac:dyDescent="0.25">
      <c r="B2" s="167"/>
      <c r="C2" s="167"/>
    </row>
    <row r="3" spans="2:3" ht="18.75" customHeight="1" x14ac:dyDescent="0.25">
      <c r="B3" s="97"/>
      <c r="C3" s="97"/>
    </row>
    <row r="4" spans="2:3" ht="18.75" customHeight="1" x14ac:dyDescent="0.25">
      <c r="B4" s="97"/>
      <c r="C4" s="111" t="s">
        <v>885</v>
      </c>
    </row>
    <row r="6" spans="2:3" ht="29.25" customHeight="1" x14ac:dyDescent="0.25">
      <c r="B6" s="88" t="s">
        <v>0</v>
      </c>
      <c r="C6" s="89" t="s">
        <v>1</v>
      </c>
    </row>
    <row r="7" spans="2:3" x14ac:dyDescent="0.25">
      <c r="B7" s="112" t="s">
        <v>2</v>
      </c>
      <c r="C7" s="113" t="s">
        <v>3</v>
      </c>
    </row>
    <row r="8" spans="2:3" x14ac:dyDescent="0.25">
      <c r="B8" s="112" t="s">
        <v>4</v>
      </c>
      <c r="C8" s="113" t="s">
        <v>5</v>
      </c>
    </row>
    <row r="9" spans="2:3" x14ac:dyDescent="0.25">
      <c r="B9" s="112" t="s">
        <v>6</v>
      </c>
      <c r="C9" s="113" t="s">
        <v>7</v>
      </c>
    </row>
    <row r="10" spans="2:3" x14ac:dyDescent="0.25">
      <c r="B10" s="112" t="s">
        <v>8</v>
      </c>
      <c r="C10" s="113" t="s">
        <v>9</v>
      </c>
    </row>
    <row r="11" spans="2:3" x14ac:dyDescent="0.25">
      <c r="B11" s="112" t="s">
        <v>10</v>
      </c>
      <c r="C11" s="113" t="s">
        <v>11</v>
      </c>
    </row>
    <row r="12" spans="2:3" x14ac:dyDescent="0.25">
      <c r="B12" s="112" t="s">
        <v>12</v>
      </c>
      <c r="C12" s="113" t="s">
        <v>85</v>
      </c>
    </row>
    <row r="13" spans="2:3" x14ac:dyDescent="0.25">
      <c r="B13" s="112" t="s">
        <v>14</v>
      </c>
      <c r="C13" s="113" t="s">
        <v>15</v>
      </c>
    </row>
    <row r="14" spans="2:3" x14ac:dyDescent="0.25">
      <c r="B14" s="112" t="s">
        <v>16</v>
      </c>
      <c r="C14" s="113" t="s">
        <v>17</v>
      </c>
    </row>
    <row r="15" spans="2:3" x14ac:dyDescent="0.25">
      <c r="B15" s="112" t="s">
        <v>18</v>
      </c>
      <c r="C15" s="113" t="s">
        <v>19</v>
      </c>
    </row>
    <row r="16" spans="2:3" x14ac:dyDescent="0.25">
      <c r="B16" s="112" t="s">
        <v>20</v>
      </c>
      <c r="C16" s="113" t="s">
        <v>21</v>
      </c>
    </row>
    <row r="17" spans="2:3" ht="31.5" x14ac:dyDescent="0.25">
      <c r="B17" s="112" t="s">
        <v>22</v>
      </c>
      <c r="C17" s="113" t="s">
        <v>23</v>
      </c>
    </row>
    <row r="18" spans="2:3" ht="31.5" x14ac:dyDescent="0.25">
      <c r="B18" s="112" t="s">
        <v>24</v>
      </c>
      <c r="C18" s="113" t="s">
        <v>25</v>
      </c>
    </row>
    <row r="19" spans="2:3" x14ac:dyDescent="0.25">
      <c r="B19" s="112" t="s">
        <v>26</v>
      </c>
      <c r="C19" s="113" t="s">
        <v>27</v>
      </c>
    </row>
    <row r="20" spans="2:3" x14ac:dyDescent="0.25">
      <c r="B20" s="112" t="s">
        <v>28</v>
      </c>
      <c r="C20" s="113" t="s">
        <v>29</v>
      </c>
    </row>
    <row r="21" spans="2:3" x14ac:dyDescent="0.25">
      <c r="B21" s="112" t="s">
        <v>30</v>
      </c>
      <c r="C21" s="113" t="s">
        <v>31</v>
      </c>
    </row>
    <row r="22" spans="2:3" x14ac:dyDescent="0.25">
      <c r="B22" s="112" t="s">
        <v>32</v>
      </c>
      <c r="C22" s="113" t="s">
        <v>33</v>
      </c>
    </row>
    <row r="23" spans="2:3" x14ac:dyDescent="0.25">
      <c r="B23" s="112" t="s">
        <v>34</v>
      </c>
      <c r="C23" s="113" t="s">
        <v>35</v>
      </c>
    </row>
    <row r="24" spans="2:3" x14ac:dyDescent="0.25">
      <c r="B24" s="112" t="s">
        <v>36</v>
      </c>
      <c r="C24" s="113" t="s">
        <v>37</v>
      </c>
    </row>
    <row r="25" spans="2:3" x14ac:dyDescent="0.25">
      <c r="B25" s="112" t="s">
        <v>38</v>
      </c>
      <c r="C25" s="113" t="s">
        <v>39</v>
      </c>
    </row>
    <row r="26" spans="2:3" x14ac:dyDescent="0.25">
      <c r="B26" s="112" t="s">
        <v>40</v>
      </c>
      <c r="C26" s="113" t="s">
        <v>41</v>
      </c>
    </row>
    <row r="27" spans="2:3" x14ac:dyDescent="0.25">
      <c r="B27" s="112" t="s">
        <v>42</v>
      </c>
      <c r="C27" s="113" t="s">
        <v>43</v>
      </c>
    </row>
    <row r="28" spans="2:3" x14ac:dyDescent="0.25">
      <c r="B28" s="112" t="s">
        <v>44</v>
      </c>
      <c r="C28" s="113" t="s">
        <v>45</v>
      </c>
    </row>
    <row r="29" spans="2:3" x14ac:dyDescent="0.25">
      <c r="B29" s="112" t="s">
        <v>46</v>
      </c>
      <c r="C29" s="113" t="s">
        <v>47</v>
      </c>
    </row>
    <row r="30" spans="2:3" x14ac:dyDescent="0.25">
      <c r="B30" s="112" t="s">
        <v>48</v>
      </c>
      <c r="C30" s="113" t="s">
        <v>49</v>
      </c>
    </row>
    <row r="31" spans="2:3" x14ac:dyDescent="0.25">
      <c r="B31" s="112" t="s">
        <v>50</v>
      </c>
      <c r="C31" s="113" t="s">
        <v>51</v>
      </c>
    </row>
    <row r="32" spans="2:3" x14ac:dyDescent="0.25">
      <c r="B32" s="112" t="s">
        <v>52</v>
      </c>
      <c r="C32" s="113" t="s">
        <v>53</v>
      </c>
    </row>
    <row r="33" spans="2:3" x14ac:dyDescent="0.25">
      <c r="B33" s="112" t="s">
        <v>54</v>
      </c>
      <c r="C33" s="113" t="s">
        <v>55</v>
      </c>
    </row>
    <row r="34" spans="2:3" x14ac:dyDescent="0.25">
      <c r="B34" s="112" t="s">
        <v>56</v>
      </c>
      <c r="C34" s="113" t="s">
        <v>57</v>
      </c>
    </row>
    <row r="35" spans="2:3" x14ac:dyDescent="0.25">
      <c r="B35" s="112" t="s">
        <v>58</v>
      </c>
      <c r="C35" s="113" t="s">
        <v>59</v>
      </c>
    </row>
    <row r="36" spans="2:3" ht="31.5" x14ac:dyDescent="0.25">
      <c r="B36" s="112" t="s">
        <v>60</v>
      </c>
      <c r="C36" s="113" t="s">
        <v>61</v>
      </c>
    </row>
    <row r="37" spans="2:3" ht="47.25" x14ac:dyDescent="0.25">
      <c r="B37" s="112" t="s">
        <v>62</v>
      </c>
      <c r="C37" s="113" t="s">
        <v>63</v>
      </c>
    </row>
    <row r="38" spans="2:3" ht="63" x14ac:dyDescent="0.25">
      <c r="B38" s="112" t="s">
        <v>64</v>
      </c>
      <c r="C38" s="113" t="s">
        <v>65</v>
      </c>
    </row>
    <row r="39" spans="2:3" ht="47.25" x14ac:dyDescent="0.25">
      <c r="B39" s="112" t="s">
        <v>66</v>
      </c>
      <c r="C39" s="113" t="s">
        <v>67</v>
      </c>
    </row>
    <row r="40" spans="2:3" x14ac:dyDescent="0.25">
      <c r="B40" s="112" t="s">
        <v>68</v>
      </c>
      <c r="C40" s="113" t="s">
        <v>69</v>
      </c>
    </row>
    <row r="41" spans="2:3" x14ac:dyDescent="0.25">
      <c r="B41" s="112" t="s">
        <v>70</v>
      </c>
      <c r="C41" s="113" t="s">
        <v>71</v>
      </c>
    </row>
    <row r="42" spans="2:3" x14ac:dyDescent="0.25">
      <c r="B42" s="112" t="s">
        <v>72</v>
      </c>
      <c r="C42" s="113" t="s">
        <v>73</v>
      </c>
    </row>
    <row r="43" spans="2:3" x14ac:dyDescent="0.25">
      <c r="B43" s="112" t="s">
        <v>74</v>
      </c>
      <c r="C43" s="113" t="s">
        <v>75</v>
      </c>
    </row>
    <row r="44" spans="2:3" x14ac:dyDescent="0.25">
      <c r="B44" s="112" t="s">
        <v>76</v>
      </c>
      <c r="C44" s="113" t="s">
        <v>77</v>
      </c>
    </row>
    <row r="45" spans="2:3" x14ac:dyDescent="0.25">
      <c r="B45" s="112" t="s">
        <v>78</v>
      </c>
      <c r="C45" s="113" t="s">
        <v>79</v>
      </c>
    </row>
    <row r="46" spans="2:3" x14ac:dyDescent="0.25">
      <c r="B46" s="112" t="s">
        <v>80</v>
      </c>
      <c r="C46" s="113" t="s">
        <v>81</v>
      </c>
    </row>
    <row r="47" spans="2:3" x14ac:dyDescent="0.25">
      <c r="B47" s="112" t="s">
        <v>82</v>
      </c>
      <c r="C47" s="113" t="s">
        <v>83</v>
      </c>
    </row>
    <row r="48" spans="2:3" x14ac:dyDescent="0.25">
      <c r="B48" s="112" t="s">
        <v>84</v>
      </c>
      <c r="C48" s="113" t="s">
        <v>85</v>
      </c>
    </row>
    <row r="49" spans="2:3" x14ac:dyDescent="0.25">
      <c r="B49" s="112" t="s">
        <v>86</v>
      </c>
      <c r="C49" s="113" t="s">
        <v>87</v>
      </c>
    </row>
    <row r="50" spans="2:3" x14ac:dyDescent="0.25">
      <c r="B50" s="112" t="s">
        <v>88</v>
      </c>
      <c r="C50" s="113" t="s">
        <v>89</v>
      </c>
    </row>
    <row r="51" spans="2:3" x14ac:dyDescent="0.25">
      <c r="B51" s="112" t="s">
        <v>90</v>
      </c>
      <c r="C51" s="113" t="s">
        <v>91</v>
      </c>
    </row>
    <row r="52" spans="2:3" x14ac:dyDescent="0.25">
      <c r="B52" s="112" t="s">
        <v>92</v>
      </c>
      <c r="C52" s="113" t="s">
        <v>93</v>
      </c>
    </row>
    <row r="53" spans="2:3" x14ac:dyDescent="0.25">
      <c r="B53" s="112" t="s">
        <v>94</v>
      </c>
      <c r="C53" s="113" t="s">
        <v>95</v>
      </c>
    </row>
    <row r="54" spans="2:3" x14ac:dyDescent="0.25">
      <c r="B54" s="112" t="s">
        <v>96</v>
      </c>
      <c r="C54" s="113" t="s">
        <v>97</v>
      </c>
    </row>
    <row r="55" spans="2:3" x14ac:dyDescent="0.25">
      <c r="B55" s="112" t="s">
        <v>98</v>
      </c>
      <c r="C55" s="113" t="s">
        <v>99</v>
      </c>
    </row>
    <row r="56" spans="2:3" x14ac:dyDescent="0.25">
      <c r="B56" s="112" t="s">
        <v>100</v>
      </c>
      <c r="C56" s="113" t="s">
        <v>101</v>
      </c>
    </row>
    <row r="57" spans="2:3" x14ac:dyDescent="0.25">
      <c r="B57" s="112" t="s">
        <v>102</v>
      </c>
      <c r="C57" s="113" t="s">
        <v>103</v>
      </c>
    </row>
    <row r="58" spans="2:3" x14ac:dyDescent="0.25">
      <c r="B58" s="112" t="s">
        <v>104</v>
      </c>
      <c r="C58" s="113" t="s">
        <v>105</v>
      </c>
    </row>
    <row r="59" spans="2:3" x14ac:dyDescent="0.25">
      <c r="B59" s="112" t="s">
        <v>106</v>
      </c>
      <c r="C59" s="113" t="s">
        <v>107</v>
      </c>
    </row>
    <row r="60" spans="2:3" x14ac:dyDescent="0.25">
      <c r="B60" s="112" t="s">
        <v>108</v>
      </c>
      <c r="C60" s="113" t="s">
        <v>109</v>
      </c>
    </row>
    <row r="61" spans="2:3" ht="47.25" x14ac:dyDescent="0.25">
      <c r="B61" s="112" t="s">
        <v>110</v>
      </c>
      <c r="C61" s="113" t="s">
        <v>111</v>
      </c>
    </row>
    <row r="62" spans="2:3" ht="47.25" x14ac:dyDescent="0.25">
      <c r="B62" s="112" t="s">
        <v>112</v>
      </c>
      <c r="C62" s="113" t="s">
        <v>113</v>
      </c>
    </row>
    <row r="63" spans="2:3" ht="31.5" x14ac:dyDescent="0.25">
      <c r="B63" s="112" t="s">
        <v>114</v>
      </c>
      <c r="C63" s="113" t="s">
        <v>115</v>
      </c>
    </row>
    <row r="64" spans="2:3" ht="31.5" x14ac:dyDescent="0.25">
      <c r="B64" s="112" t="s">
        <v>116</v>
      </c>
      <c r="C64" s="113" t="s">
        <v>117</v>
      </c>
    </row>
    <row r="65" spans="2:3" ht="31.5" x14ac:dyDescent="0.25">
      <c r="B65" s="112" t="s">
        <v>118</v>
      </c>
      <c r="C65" s="113" t="s">
        <v>119</v>
      </c>
    </row>
    <row r="66" spans="2:3" ht="31.5" x14ac:dyDescent="0.25">
      <c r="B66" s="112" t="s">
        <v>120</v>
      </c>
      <c r="C66" s="113" t="s">
        <v>121</v>
      </c>
    </row>
    <row r="67" spans="2:3" x14ac:dyDescent="0.25">
      <c r="B67" s="112" t="s">
        <v>122</v>
      </c>
      <c r="C67" s="113" t="s">
        <v>123</v>
      </c>
    </row>
    <row r="68" spans="2:3" x14ac:dyDescent="0.25">
      <c r="B68" s="112" t="s">
        <v>124</v>
      </c>
      <c r="C68" s="113" t="s">
        <v>125</v>
      </c>
    </row>
    <row r="69" spans="2:3" x14ac:dyDescent="0.25">
      <c r="B69" s="112" t="s">
        <v>126</v>
      </c>
      <c r="C69" s="113" t="s">
        <v>127</v>
      </c>
    </row>
    <row r="70" spans="2:3" ht="31.5" x14ac:dyDescent="0.25">
      <c r="B70" s="112" t="s">
        <v>128</v>
      </c>
      <c r="C70" s="113" t="s">
        <v>888</v>
      </c>
    </row>
    <row r="71" spans="2:3" ht="31.5" x14ac:dyDescent="0.25">
      <c r="B71" s="112" t="s">
        <v>129</v>
      </c>
      <c r="C71" s="113" t="s">
        <v>130</v>
      </c>
    </row>
    <row r="72" spans="2:3" x14ac:dyDescent="0.25">
      <c r="B72" s="112" t="s">
        <v>131</v>
      </c>
      <c r="C72" s="113" t="s">
        <v>132</v>
      </c>
    </row>
    <row r="73" spans="2:3" x14ac:dyDescent="0.25">
      <c r="B73" s="112" t="s">
        <v>133</v>
      </c>
      <c r="C73" s="113" t="s">
        <v>134</v>
      </c>
    </row>
    <row r="74" spans="2:3" ht="47.25" x14ac:dyDescent="0.25">
      <c r="B74" s="112" t="s">
        <v>135</v>
      </c>
      <c r="C74" s="113" t="s">
        <v>136</v>
      </c>
    </row>
    <row r="75" spans="2:3" x14ac:dyDescent="0.25">
      <c r="B75" s="112" t="s">
        <v>137</v>
      </c>
      <c r="C75" s="113" t="s">
        <v>138</v>
      </c>
    </row>
    <row r="76" spans="2:3" x14ac:dyDescent="0.25">
      <c r="B76" s="112" t="s">
        <v>139</v>
      </c>
      <c r="C76" s="113" t="s">
        <v>140</v>
      </c>
    </row>
    <row r="77" spans="2:3" ht="31.5" x14ac:dyDescent="0.25">
      <c r="B77" s="112" t="s">
        <v>141</v>
      </c>
      <c r="C77" s="113" t="s">
        <v>142</v>
      </c>
    </row>
    <row r="78" spans="2:3" ht="31.5" x14ac:dyDescent="0.25">
      <c r="B78" s="112" t="s">
        <v>143</v>
      </c>
      <c r="C78" s="113" t="s">
        <v>144</v>
      </c>
    </row>
    <row r="79" spans="2:3" x14ac:dyDescent="0.25">
      <c r="B79" s="112" t="s">
        <v>145</v>
      </c>
      <c r="C79" s="113" t="s">
        <v>146</v>
      </c>
    </row>
    <row r="80" spans="2:3" x14ac:dyDescent="0.25">
      <c r="B80" s="112" t="s">
        <v>147</v>
      </c>
      <c r="C80" s="113" t="s">
        <v>148</v>
      </c>
    </row>
    <row r="81" spans="2:3" x14ac:dyDescent="0.25">
      <c r="B81" s="112" t="s">
        <v>149</v>
      </c>
      <c r="C81" s="113" t="s">
        <v>150</v>
      </c>
    </row>
    <row r="82" spans="2:3" x14ac:dyDescent="0.25">
      <c r="B82" s="112" t="s">
        <v>151</v>
      </c>
      <c r="C82" s="113" t="s">
        <v>152</v>
      </c>
    </row>
    <row r="83" spans="2:3" x14ac:dyDescent="0.25">
      <c r="B83" s="112" t="s">
        <v>153</v>
      </c>
      <c r="C83" s="113" t="s">
        <v>154</v>
      </c>
    </row>
    <row r="84" spans="2:3" x14ac:dyDescent="0.25">
      <c r="B84" s="112" t="s">
        <v>155</v>
      </c>
      <c r="C84" s="113" t="s">
        <v>156</v>
      </c>
    </row>
    <row r="85" spans="2:3" x14ac:dyDescent="0.25">
      <c r="B85" s="112" t="s">
        <v>157</v>
      </c>
      <c r="C85" s="113" t="s">
        <v>158</v>
      </c>
    </row>
    <row r="86" spans="2:3" x14ac:dyDescent="0.25">
      <c r="B86" s="112" t="s">
        <v>159</v>
      </c>
      <c r="C86" s="113" t="s">
        <v>160</v>
      </c>
    </row>
    <row r="87" spans="2:3" x14ac:dyDescent="0.25">
      <c r="B87" s="112" t="s">
        <v>161</v>
      </c>
      <c r="C87" s="113" t="s">
        <v>162</v>
      </c>
    </row>
    <row r="88" spans="2:3" x14ac:dyDescent="0.25">
      <c r="B88" s="112" t="s">
        <v>163</v>
      </c>
      <c r="C88" s="113" t="s">
        <v>164</v>
      </c>
    </row>
    <row r="89" spans="2:3" x14ac:dyDescent="0.25">
      <c r="B89" s="112" t="s">
        <v>165</v>
      </c>
      <c r="C89" s="113" t="s">
        <v>166</v>
      </c>
    </row>
    <row r="90" spans="2:3" x14ac:dyDescent="0.25">
      <c r="B90" s="112" t="s">
        <v>167</v>
      </c>
      <c r="C90" s="113" t="s">
        <v>168</v>
      </c>
    </row>
    <row r="91" spans="2:3" x14ac:dyDescent="0.25">
      <c r="B91" s="112" t="s">
        <v>169</v>
      </c>
      <c r="C91" s="113" t="s">
        <v>170</v>
      </c>
    </row>
    <row r="92" spans="2:3" x14ac:dyDescent="0.25">
      <c r="B92" s="112" t="s">
        <v>171</v>
      </c>
      <c r="C92" s="113" t="s">
        <v>172</v>
      </c>
    </row>
    <row r="93" spans="2:3" x14ac:dyDescent="0.25">
      <c r="B93" s="112" t="s">
        <v>173</v>
      </c>
      <c r="C93" s="113" t="s">
        <v>174</v>
      </c>
    </row>
    <row r="94" spans="2:3" x14ac:dyDescent="0.25">
      <c r="B94" s="112" t="s">
        <v>175</v>
      </c>
      <c r="C94" s="113" t="s">
        <v>176</v>
      </c>
    </row>
    <row r="95" spans="2:3" x14ac:dyDescent="0.25">
      <c r="B95" s="112" t="s">
        <v>177</v>
      </c>
      <c r="C95" s="113" t="s">
        <v>178</v>
      </c>
    </row>
    <row r="96" spans="2:3" x14ac:dyDescent="0.25">
      <c r="B96" s="112" t="s">
        <v>179</v>
      </c>
      <c r="C96" s="113" t="s">
        <v>180</v>
      </c>
    </row>
    <row r="97" spans="2:3" x14ac:dyDescent="0.25">
      <c r="B97" s="112" t="s">
        <v>181</v>
      </c>
      <c r="C97" s="113" t="s">
        <v>182</v>
      </c>
    </row>
    <row r="98" spans="2:3" x14ac:dyDescent="0.25">
      <c r="B98" s="112" t="s">
        <v>183</v>
      </c>
      <c r="C98" s="113" t="s">
        <v>184</v>
      </c>
    </row>
    <row r="99" spans="2:3" x14ac:dyDescent="0.25">
      <c r="B99" s="112" t="s">
        <v>185</v>
      </c>
      <c r="C99" s="113" t="s">
        <v>186</v>
      </c>
    </row>
    <row r="100" spans="2:3" x14ac:dyDescent="0.25">
      <c r="B100" s="112" t="s">
        <v>187</v>
      </c>
      <c r="C100" s="113" t="s">
        <v>188</v>
      </c>
    </row>
    <row r="101" spans="2:3" x14ac:dyDescent="0.25">
      <c r="B101" s="112" t="s">
        <v>189</v>
      </c>
      <c r="C101" s="113" t="s">
        <v>190</v>
      </c>
    </row>
    <row r="102" spans="2:3" x14ac:dyDescent="0.25">
      <c r="B102" s="112" t="s">
        <v>191</v>
      </c>
      <c r="C102" s="113" t="s">
        <v>192</v>
      </c>
    </row>
    <row r="103" spans="2:3" x14ac:dyDescent="0.25">
      <c r="B103" s="112" t="s">
        <v>193</v>
      </c>
      <c r="C103" s="113" t="s">
        <v>194</v>
      </c>
    </row>
    <row r="104" spans="2:3" x14ac:dyDescent="0.25">
      <c r="B104" s="112" t="s">
        <v>195</v>
      </c>
      <c r="C104" s="113" t="s">
        <v>196</v>
      </c>
    </row>
    <row r="105" spans="2:3" x14ac:dyDescent="0.25">
      <c r="B105" s="112" t="s">
        <v>197</v>
      </c>
      <c r="C105" s="113" t="s">
        <v>198</v>
      </c>
    </row>
    <row r="106" spans="2:3" x14ac:dyDescent="0.25">
      <c r="B106" s="112" t="s">
        <v>199</v>
      </c>
      <c r="C106" s="113" t="s">
        <v>200</v>
      </c>
    </row>
    <row r="107" spans="2:3" x14ac:dyDescent="0.25">
      <c r="B107" s="112" t="s">
        <v>201</v>
      </c>
      <c r="C107" s="113" t="s">
        <v>202</v>
      </c>
    </row>
    <row r="108" spans="2:3" x14ac:dyDescent="0.25">
      <c r="B108" s="112" t="s">
        <v>203</v>
      </c>
      <c r="C108" s="113" t="s">
        <v>204</v>
      </c>
    </row>
    <row r="109" spans="2:3" x14ac:dyDescent="0.25">
      <c r="B109" s="112" t="s">
        <v>205</v>
      </c>
      <c r="C109" s="113" t="s">
        <v>206</v>
      </c>
    </row>
    <row r="110" spans="2:3" x14ac:dyDescent="0.25">
      <c r="B110" s="112" t="s">
        <v>207</v>
      </c>
      <c r="C110" s="113" t="s">
        <v>208</v>
      </c>
    </row>
    <row r="111" spans="2:3" x14ac:dyDescent="0.25">
      <c r="B111" s="112" t="s">
        <v>209</v>
      </c>
      <c r="C111" s="113" t="s">
        <v>210</v>
      </c>
    </row>
    <row r="112" spans="2:3" x14ac:dyDescent="0.25">
      <c r="B112" s="112" t="s">
        <v>211</v>
      </c>
      <c r="C112" s="113" t="s">
        <v>212</v>
      </c>
    </row>
    <row r="113" spans="2:3" x14ac:dyDescent="0.25">
      <c r="B113" s="112" t="s">
        <v>213</v>
      </c>
      <c r="C113" s="113" t="s">
        <v>214</v>
      </c>
    </row>
    <row r="114" spans="2:3" x14ac:dyDescent="0.25">
      <c r="B114" s="112" t="s">
        <v>215</v>
      </c>
      <c r="C114" s="113" t="s">
        <v>216</v>
      </c>
    </row>
    <row r="115" spans="2:3" x14ac:dyDescent="0.25">
      <c r="B115" s="112" t="s">
        <v>217</v>
      </c>
      <c r="C115" s="113" t="s">
        <v>218</v>
      </c>
    </row>
    <row r="116" spans="2:3" ht="31.5" x14ac:dyDescent="0.25">
      <c r="B116" s="112" t="s">
        <v>219</v>
      </c>
      <c r="C116" s="113" t="s">
        <v>220</v>
      </c>
    </row>
    <row r="117" spans="2:3" x14ac:dyDescent="0.25">
      <c r="B117" s="112" t="s">
        <v>221</v>
      </c>
      <c r="C117" s="113" t="s">
        <v>222</v>
      </c>
    </row>
    <row r="118" spans="2:3" ht="31.5" x14ac:dyDescent="0.25">
      <c r="B118" s="112" t="s">
        <v>223</v>
      </c>
      <c r="C118" s="113" t="s">
        <v>224</v>
      </c>
    </row>
    <row r="119" spans="2:3" ht="31.5" x14ac:dyDescent="0.25">
      <c r="B119" s="112" t="s">
        <v>225</v>
      </c>
      <c r="C119" s="113" t="s">
        <v>226</v>
      </c>
    </row>
    <row r="120" spans="2:3" x14ac:dyDescent="0.25">
      <c r="B120" s="112" t="s">
        <v>227</v>
      </c>
      <c r="C120" s="113" t="s">
        <v>228</v>
      </c>
    </row>
    <row r="121" spans="2:3" x14ac:dyDescent="0.25">
      <c r="B121" s="112" t="s">
        <v>229</v>
      </c>
      <c r="C121" s="113" t="s">
        <v>230</v>
      </c>
    </row>
    <row r="122" spans="2:3" x14ac:dyDescent="0.25">
      <c r="B122" s="112" t="s">
        <v>231</v>
      </c>
      <c r="C122" s="113" t="s">
        <v>232</v>
      </c>
    </row>
    <row r="123" spans="2:3" x14ac:dyDescent="0.25">
      <c r="B123" s="112" t="s">
        <v>233</v>
      </c>
      <c r="C123" s="113" t="s">
        <v>234</v>
      </c>
    </row>
    <row r="124" spans="2:3" ht="31.5" x14ac:dyDescent="0.25">
      <c r="B124" s="112" t="s">
        <v>235</v>
      </c>
      <c r="C124" s="113" t="s">
        <v>236</v>
      </c>
    </row>
    <row r="125" spans="2:3" x14ac:dyDescent="0.25">
      <c r="B125" s="112" t="s">
        <v>237</v>
      </c>
      <c r="C125" s="113" t="s">
        <v>238</v>
      </c>
    </row>
    <row r="126" spans="2:3" x14ac:dyDescent="0.25">
      <c r="B126" s="112" t="s">
        <v>239</v>
      </c>
      <c r="C126" s="113" t="s">
        <v>240</v>
      </c>
    </row>
    <row r="127" spans="2:3" x14ac:dyDescent="0.25">
      <c r="B127" s="112" t="s">
        <v>241</v>
      </c>
      <c r="C127" s="113" t="s">
        <v>242</v>
      </c>
    </row>
    <row r="128" spans="2:3" x14ac:dyDescent="0.25">
      <c r="B128" s="112" t="s">
        <v>243</v>
      </c>
      <c r="C128" s="113" t="s">
        <v>244</v>
      </c>
    </row>
    <row r="129" spans="2:3" x14ac:dyDescent="0.25">
      <c r="B129" s="112" t="s">
        <v>245</v>
      </c>
      <c r="C129" s="113" t="s">
        <v>246</v>
      </c>
    </row>
    <row r="130" spans="2:3" x14ac:dyDescent="0.25">
      <c r="B130" s="112" t="s">
        <v>247</v>
      </c>
      <c r="C130" s="113" t="s">
        <v>248</v>
      </c>
    </row>
    <row r="131" spans="2:3" x14ac:dyDescent="0.25">
      <c r="B131" s="112" t="s">
        <v>249</v>
      </c>
      <c r="C131" s="113" t="s">
        <v>250</v>
      </c>
    </row>
    <row r="132" spans="2:3" ht="31.5" x14ac:dyDescent="0.25">
      <c r="B132" s="112" t="s">
        <v>251</v>
      </c>
      <c r="C132" s="113" t="s">
        <v>252</v>
      </c>
    </row>
    <row r="133" spans="2:3" x14ac:dyDescent="0.25">
      <c r="B133" s="112" t="s">
        <v>253</v>
      </c>
      <c r="C133" s="113" t="s">
        <v>254</v>
      </c>
    </row>
    <row r="134" spans="2:3" x14ac:dyDescent="0.25">
      <c r="B134" s="112" t="s">
        <v>255</v>
      </c>
      <c r="C134" s="113" t="s">
        <v>256</v>
      </c>
    </row>
    <row r="135" spans="2:3" x14ac:dyDescent="0.25">
      <c r="B135" s="112" t="s">
        <v>257</v>
      </c>
      <c r="C135" s="113" t="s">
        <v>258</v>
      </c>
    </row>
    <row r="136" spans="2:3" x14ac:dyDescent="0.25">
      <c r="B136" s="112" t="s">
        <v>259</v>
      </c>
      <c r="C136" s="113" t="s">
        <v>260</v>
      </c>
    </row>
    <row r="137" spans="2:3" x14ac:dyDescent="0.25">
      <c r="B137" s="112" t="s">
        <v>261</v>
      </c>
      <c r="C137" s="113" t="s">
        <v>262</v>
      </c>
    </row>
    <row r="138" spans="2:3" x14ac:dyDescent="0.25">
      <c r="B138" s="112" t="s">
        <v>263</v>
      </c>
      <c r="C138" s="113" t="s">
        <v>264</v>
      </c>
    </row>
    <row r="139" spans="2:3" x14ac:dyDescent="0.25">
      <c r="B139" s="112" t="s">
        <v>265</v>
      </c>
      <c r="C139" s="113" t="s">
        <v>266</v>
      </c>
    </row>
    <row r="140" spans="2:3" x14ac:dyDescent="0.25">
      <c r="B140" s="112" t="s">
        <v>267</v>
      </c>
      <c r="C140" s="113" t="s">
        <v>268</v>
      </c>
    </row>
    <row r="141" spans="2:3" ht="31.5" x14ac:dyDescent="0.25">
      <c r="B141" s="112" t="s">
        <v>269</v>
      </c>
      <c r="C141" s="113" t="s">
        <v>270</v>
      </c>
    </row>
    <row r="142" spans="2:3" x14ac:dyDescent="0.25">
      <c r="B142" s="112" t="s">
        <v>271</v>
      </c>
      <c r="C142" s="113" t="s">
        <v>272</v>
      </c>
    </row>
    <row r="143" spans="2:3" x14ac:dyDescent="0.25">
      <c r="B143" s="112" t="s">
        <v>273</v>
      </c>
      <c r="C143" s="113" t="s">
        <v>274</v>
      </c>
    </row>
    <row r="144" spans="2:3" x14ac:dyDescent="0.25">
      <c r="B144" s="112" t="s">
        <v>275</v>
      </c>
      <c r="C144" s="113" t="s">
        <v>276</v>
      </c>
    </row>
    <row r="145" spans="2:3" ht="31.5" x14ac:dyDescent="0.25">
      <c r="B145" s="112" t="s">
        <v>277</v>
      </c>
      <c r="C145" s="113" t="s">
        <v>278</v>
      </c>
    </row>
    <row r="146" spans="2:3" x14ac:dyDescent="0.25">
      <c r="B146" s="112" t="s">
        <v>279</v>
      </c>
      <c r="C146" s="113" t="s">
        <v>280</v>
      </c>
    </row>
    <row r="147" spans="2:3" x14ac:dyDescent="0.25">
      <c r="B147" s="112" t="s">
        <v>281</v>
      </c>
      <c r="C147" s="113" t="s">
        <v>282</v>
      </c>
    </row>
    <row r="148" spans="2:3" x14ac:dyDescent="0.25">
      <c r="B148" s="112" t="s">
        <v>283</v>
      </c>
      <c r="C148" s="113" t="s">
        <v>284</v>
      </c>
    </row>
    <row r="149" spans="2:3" x14ac:dyDescent="0.25">
      <c r="B149" s="112" t="s">
        <v>285</v>
      </c>
      <c r="C149" s="113" t="s">
        <v>286</v>
      </c>
    </row>
    <row r="150" spans="2:3" x14ac:dyDescent="0.25">
      <c r="B150" s="112" t="s">
        <v>287</v>
      </c>
      <c r="C150" s="113" t="s">
        <v>288</v>
      </c>
    </row>
    <row r="151" spans="2:3" ht="31.5" x14ac:dyDescent="0.25">
      <c r="B151" s="112" t="s">
        <v>289</v>
      </c>
      <c r="C151" s="113" t="s">
        <v>290</v>
      </c>
    </row>
    <row r="152" spans="2:3" ht="31.5" x14ac:dyDescent="0.25">
      <c r="B152" s="112" t="s">
        <v>291</v>
      </c>
      <c r="C152" s="113" t="s">
        <v>292</v>
      </c>
    </row>
    <row r="153" spans="2:3" ht="31.5" x14ac:dyDescent="0.25">
      <c r="B153" s="112" t="s">
        <v>293</v>
      </c>
      <c r="C153" s="113" t="s">
        <v>294</v>
      </c>
    </row>
    <row r="154" spans="2:3" ht="31.5" x14ac:dyDescent="0.25">
      <c r="B154" s="112" t="s">
        <v>295</v>
      </c>
      <c r="C154" s="113" t="s">
        <v>296</v>
      </c>
    </row>
    <row r="155" spans="2:3" ht="31.5" x14ac:dyDescent="0.25">
      <c r="B155" s="112" t="s">
        <v>297</v>
      </c>
      <c r="C155" s="113" t="s">
        <v>298</v>
      </c>
    </row>
    <row r="156" spans="2:3" x14ac:dyDescent="0.25">
      <c r="B156" s="112" t="s">
        <v>299</v>
      </c>
      <c r="C156" s="113" t="s">
        <v>300</v>
      </c>
    </row>
    <row r="157" spans="2:3" x14ac:dyDescent="0.25">
      <c r="B157" s="112" t="s">
        <v>301</v>
      </c>
      <c r="C157" s="113" t="s">
        <v>302</v>
      </c>
    </row>
    <row r="158" spans="2:3" x14ac:dyDescent="0.25">
      <c r="B158" s="112" t="s">
        <v>303</v>
      </c>
      <c r="C158" s="113" t="s">
        <v>304</v>
      </c>
    </row>
    <row r="159" spans="2:3" x14ac:dyDescent="0.25">
      <c r="B159" s="112" t="s">
        <v>305</v>
      </c>
      <c r="C159" s="113" t="s">
        <v>306</v>
      </c>
    </row>
    <row r="160" spans="2:3" x14ac:dyDescent="0.25">
      <c r="B160" s="112" t="s">
        <v>307</v>
      </c>
      <c r="C160" s="113" t="s">
        <v>308</v>
      </c>
    </row>
    <row r="161" spans="2:3" x14ac:dyDescent="0.25">
      <c r="B161" s="112" t="s">
        <v>309</v>
      </c>
      <c r="C161" s="113" t="s">
        <v>310</v>
      </c>
    </row>
    <row r="162" spans="2:3" x14ac:dyDescent="0.25">
      <c r="B162" s="112" t="s">
        <v>311</v>
      </c>
      <c r="C162" s="113" t="s">
        <v>312</v>
      </c>
    </row>
    <row r="163" spans="2:3" x14ac:dyDescent="0.25">
      <c r="B163" s="112" t="s">
        <v>313</v>
      </c>
      <c r="C163" s="113" t="s">
        <v>314</v>
      </c>
    </row>
    <row r="164" spans="2:3" x14ac:dyDescent="0.25">
      <c r="B164" s="112" t="s">
        <v>315</v>
      </c>
      <c r="C164" s="113" t="s">
        <v>316</v>
      </c>
    </row>
    <row r="165" spans="2:3" x14ac:dyDescent="0.25">
      <c r="B165" s="112" t="s">
        <v>317</v>
      </c>
      <c r="C165" s="113" t="s">
        <v>318</v>
      </c>
    </row>
    <row r="166" spans="2:3" ht="31.5" x14ac:dyDescent="0.25">
      <c r="B166" s="112" t="s">
        <v>319</v>
      </c>
      <c r="C166" s="113" t="s">
        <v>320</v>
      </c>
    </row>
    <row r="167" spans="2:3" x14ac:dyDescent="0.25">
      <c r="B167" s="112" t="s">
        <v>321</v>
      </c>
      <c r="C167" s="113" t="s">
        <v>322</v>
      </c>
    </row>
    <row r="168" spans="2:3" x14ac:dyDescent="0.25">
      <c r="B168" s="112" t="s">
        <v>323</v>
      </c>
      <c r="C168" s="113" t="s">
        <v>324</v>
      </c>
    </row>
    <row r="169" spans="2:3" x14ac:dyDescent="0.25">
      <c r="B169" s="112" t="s">
        <v>325</v>
      </c>
      <c r="C169" s="113" t="s">
        <v>326</v>
      </c>
    </row>
    <row r="170" spans="2:3" x14ac:dyDescent="0.25">
      <c r="B170" s="112" t="s">
        <v>327</v>
      </c>
      <c r="C170" s="113" t="s">
        <v>328</v>
      </c>
    </row>
    <row r="171" spans="2:3" ht="31.5" x14ac:dyDescent="0.25">
      <c r="B171" s="112" t="s">
        <v>329</v>
      </c>
      <c r="C171" s="113" t="s">
        <v>330</v>
      </c>
    </row>
    <row r="172" spans="2:3" x14ac:dyDescent="0.25">
      <c r="B172" s="112" t="s">
        <v>331</v>
      </c>
      <c r="C172" s="113" t="s">
        <v>332</v>
      </c>
    </row>
    <row r="173" spans="2:3" x14ac:dyDescent="0.25">
      <c r="B173" s="112" t="s">
        <v>333</v>
      </c>
      <c r="C173" s="113" t="s">
        <v>334</v>
      </c>
    </row>
    <row r="174" spans="2:3" x14ac:dyDescent="0.25">
      <c r="B174" s="112" t="s">
        <v>335</v>
      </c>
      <c r="C174" s="113" t="s">
        <v>336</v>
      </c>
    </row>
    <row r="175" spans="2:3" x14ac:dyDescent="0.25">
      <c r="B175" s="112" t="s">
        <v>337</v>
      </c>
      <c r="C175" s="113" t="s">
        <v>338</v>
      </c>
    </row>
    <row r="176" spans="2:3" x14ac:dyDescent="0.25">
      <c r="B176" s="112" t="s">
        <v>339</v>
      </c>
      <c r="C176" s="113" t="s">
        <v>340</v>
      </c>
    </row>
    <row r="177" spans="2:3" ht="31.5" x14ac:dyDescent="0.25">
      <c r="B177" s="112" t="s">
        <v>341</v>
      </c>
      <c r="C177" s="113" t="s">
        <v>342</v>
      </c>
    </row>
    <row r="178" spans="2:3" x14ac:dyDescent="0.25">
      <c r="B178" s="112" t="s">
        <v>343</v>
      </c>
      <c r="C178" s="113" t="s">
        <v>344</v>
      </c>
    </row>
    <row r="179" spans="2:3" x14ac:dyDescent="0.25">
      <c r="B179" s="112" t="s">
        <v>345</v>
      </c>
      <c r="C179" s="113" t="s">
        <v>346</v>
      </c>
    </row>
    <row r="180" spans="2:3" x14ac:dyDescent="0.25">
      <c r="B180" s="112" t="s">
        <v>347</v>
      </c>
      <c r="C180" s="113" t="s">
        <v>348</v>
      </c>
    </row>
    <row r="181" spans="2:3" x14ac:dyDescent="0.25">
      <c r="B181" s="112" t="s">
        <v>349</v>
      </c>
      <c r="C181" s="113" t="s">
        <v>350</v>
      </c>
    </row>
    <row r="182" spans="2:3" x14ac:dyDescent="0.25">
      <c r="B182" s="112" t="s">
        <v>351</v>
      </c>
      <c r="C182" s="113" t="s">
        <v>352</v>
      </c>
    </row>
    <row r="183" spans="2:3" x14ac:dyDescent="0.25">
      <c r="B183" s="112" t="s">
        <v>353</v>
      </c>
      <c r="C183" s="113" t="s">
        <v>354</v>
      </c>
    </row>
    <row r="184" spans="2:3" x14ac:dyDescent="0.25">
      <c r="B184" s="112" t="s">
        <v>355</v>
      </c>
      <c r="C184" s="113" t="s">
        <v>356</v>
      </c>
    </row>
    <row r="185" spans="2:3" x14ac:dyDescent="0.25">
      <c r="B185" s="112" t="s">
        <v>357</v>
      </c>
      <c r="C185" s="113" t="s">
        <v>358</v>
      </c>
    </row>
    <row r="186" spans="2:3" ht="31.5" x14ac:dyDescent="0.25">
      <c r="B186" s="112" t="s">
        <v>359</v>
      </c>
      <c r="C186" s="113" t="s">
        <v>360</v>
      </c>
    </row>
    <row r="187" spans="2:3" x14ac:dyDescent="0.25">
      <c r="B187" s="112" t="s">
        <v>361</v>
      </c>
      <c r="C187" s="113" t="s">
        <v>362</v>
      </c>
    </row>
    <row r="188" spans="2:3" x14ac:dyDescent="0.25">
      <c r="B188" s="112" t="s">
        <v>363</v>
      </c>
      <c r="C188" s="113" t="s">
        <v>364</v>
      </c>
    </row>
    <row r="189" spans="2:3" x14ac:dyDescent="0.25">
      <c r="B189" s="112" t="s">
        <v>365</v>
      </c>
      <c r="C189" s="113" t="s">
        <v>366</v>
      </c>
    </row>
    <row r="190" spans="2:3" x14ac:dyDescent="0.25">
      <c r="B190" s="112" t="s">
        <v>367</v>
      </c>
      <c r="C190" s="113" t="s">
        <v>368</v>
      </c>
    </row>
    <row r="191" spans="2:3" x14ac:dyDescent="0.25">
      <c r="B191" s="112" t="s">
        <v>369</v>
      </c>
      <c r="C191" s="113" t="s">
        <v>370</v>
      </c>
    </row>
    <row r="192" spans="2:3" x14ac:dyDescent="0.25">
      <c r="B192" s="112" t="s">
        <v>371</v>
      </c>
      <c r="C192" s="113" t="s">
        <v>372</v>
      </c>
    </row>
    <row r="193" spans="2:3" x14ac:dyDescent="0.25">
      <c r="B193" s="112" t="s">
        <v>373</v>
      </c>
      <c r="C193" s="113" t="s">
        <v>374</v>
      </c>
    </row>
    <row r="194" spans="2:3" x14ac:dyDescent="0.25">
      <c r="B194" s="112" t="s">
        <v>375</v>
      </c>
      <c r="C194" s="113" t="s">
        <v>376</v>
      </c>
    </row>
    <row r="195" spans="2:3" x14ac:dyDescent="0.25">
      <c r="B195" s="112" t="s">
        <v>377</v>
      </c>
      <c r="C195" s="113" t="s">
        <v>378</v>
      </c>
    </row>
    <row r="196" spans="2:3" x14ac:dyDescent="0.25">
      <c r="B196" s="112" t="s">
        <v>379</v>
      </c>
      <c r="C196" s="113" t="s">
        <v>380</v>
      </c>
    </row>
    <row r="197" spans="2:3" x14ac:dyDescent="0.25">
      <c r="B197" s="112" t="s">
        <v>381</v>
      </c>
      <c r="C197" s="113" t="s">
        <v>382</v>
      </c>
    </row>
    <row r="198" spans="2:3" ht="31.5" x14ac:dyDescent="0.25">
      <c r="B198" s="112" t="s">
        <v>383</v>
      </c>
      <c r="C198" s="113" t="s">
        <v>384</v>
      </c>
    </row>
    <row r="199" spans="2:3" x14ac:dyDescent="0.25">
      <c r="B199" s="112" t="s">
        <v>385</v>
      </c>
      <c r="C199" s="113" t="s">
        <v>386</v>
      </c>
    </row>
    <row r="200" spans="2:3" x14ac:dyDescent="0.25">
      <c r="B200" s="112" t="s">
        <v>387</v>
      </c>
      <c r="C200" s="113" t="s">
        <v>388</v>
      </c>
    </row>
    <row r="201" spans="2:3" x14ac:dyDescent="0.25">
      <c r="B201" s="112" t="s">
        <v>389</v>
      </c>
      <c r="C201" s="113" t="s">
        <v>390</v>
      </c>
    </row>
    <row r="202" spans="2:3" ht="31.5" x14ac:dyDescent="0.25">
      <c r="B202" s="112" t="s">
        <v>391</v>
      </c>
      <c r="C202" s="113" t="s">
        <v>392</v>
      </c>
    </row>
    <row r="203" spans="2:3" x14ac:dyDescent="0.25">
      <c r="B203" s="112" t="s">
        <v>393</v>
      </c>
      <c r="C203" s="113" t="s">
        <v>394</v>
      </c>
    </row>
    <row r="204" spans="2:3" x14ac:dyDescent="0.25">
      <c r="B204" s="112" t="s">
        <v>395</v>
      </c>
      <c r="C204" s="113" t="s">
        <v>396</v>
      </c>
    </row>
    <row r="205" spans="2:3" x14ac:dyDescent="0.25">
      <c r="B205" s="112" t="s">
        <v>397</v>
      </c>
      <c r="C205" s="113" t="s">
        <v>398</v>
      </c>
    </row>
    <row r="206" spans="2:3" x14ac:dyDescent="0.25">
      <c r="B206" s="112" t="s">
        <v>399</v>
      </c>
      <c r="C206" s="113" t="s">
        <v>400</v>
      </c>
    </row>
    <row r="207" spans="2:3" x14ac:dyDescent="0.25">
      <c r="B207" s="112" t="s">
        <v>401</v>
      </c>
      <c r="C207" s="113" t="s">
        <v>402</v>
      </c>
    </row>
    <row r="208" spans="2:3" x14ac:dyDescent="0.25">
      <c r="B208" s="112" t="s">
        <v>403</v>
      </c>
      <c r="C208" s="113" t="s">
        <v>404</v>
      </c>
    </row>
    <row r="209" spans="2:3" x14ac:dyDescent="0.25">
      <c r="B209" s="112" t="s">
        <v>405</v>
      </c>
      <c r="C209" s="113" t="s">
        <v>406</v>
      </c>
    </row>
    <row r="210" spans="2:3" x14ac:dyDescent="0.25">
      <c r="B210" s="112" t="s">
        <v>407</v>
      </c>
      <c r="C210" s="113" t="s">
        <v>408</v>
      </c>
    </row>
    <row r="211" spans="2:3" x14ac:dyDescent="0.25">
      <c r="B211" s="112" t="s">
        <v>409</v>
      </c>
      <c r="C211" s="113" t="s">
        <v>410</v>
      </c>
    </row>
    <row r="212" spans="2:3" x14ac:dyDescent="0.25">
      <c r="B212" s="112" t="s">
        <v>411</v>
      </c>
      <c r="C212" s="113" t="s">
        <v>412</v>
      </c>
    </row>
    <row r="213" spans="2:3" x14ac:dyDescent="0.25">
      <c r="B213" s="112" t="s">
        <v>413</v>
      </c>
      <c r="C213" s="113" t="s">
        <v>414</v>
      </c>
    </row>
    <row r="214" spans="2:3" x14ac:dyDescent="0.25">
      <c r="B214" s="112" t="s">
        <v>415</v>
      </c>
      <c r="C214" s="113" t="s">
        <v>416</v>
      </c>
    </row>
    <row r="215" spans="2:3" x14ac:dyDescent="0.25">
      <c r="B215" s="112" t="s">
        <v>417</v>
      </c>
      <c r="C215" s="113" t="s">
        <v>418</v>
      </c>
    </row>
    <row r="216" spans="2:3" x14ac:dyDescent="0.25">
      <c r="B216" s="112" t="s">
        <v>419</v>
      </c>
      <c r="C216" s="113" t="s">
        <v>420</v>
      </c>
    </row>
    <row r="217" spans="2:3" x14ac:dyDescent="0.25">
      <c r="B217" s="112" t="s">
        <v>421</v>
      </c>
      <c r="C217" s="113" t="s">
        <v>422</v>
      </c>
    </row>
    <row r="218" spans="2:3" x14ac:dyDescent="0.25">
      <c r="B218" s="112" t="s">
        <v>423</v>
      </c>
      <c r="C218" s="113" t="s">
        <v>424</v>
      </c>
    </row>
    <row r="219" spans="2:3" x14ac:dyDescent="0.25">
      <c r="B219" s="112" t="s">
        <v>425</v>
      </c>
      <c r="C219" s="113" t="s">
        <v>426</v>
      </c>
    </row>
    <row r="220" spans="2:3" x14ac:dyDescent="0.25">
      <c r="B220" s="112" t="s">
        <v>427</v>
      </c>
      <c r="C220" s="113" t="s">
        <v>428</v>
      </c>
    </row>
    <row r="221" spans="2:3" x14ac:dyDescent="0.25">
      <c r="B221" s="112" t="s">
        <v>429</v>
      </c>
      <c r="C221" s="113" t="s">
        <v>430</v>
      </c>
    </row>
    <row r="222" spans="2:3" x14ac:dyDescent="0.25">
      <c r="B222" s="112" t="s">
        <v>431</v>
      </c>
      <c r="C222" s="113" t="s">
        <v>432</v>
      </c>
    </row>
    <row r="223" spans="2:3" x14ac:dyDescent="0.25">
      <c r="B223" s="112" t="s">
        <v>433</v>
      </c>
      <c r="C223" s="113" t="s">
        <v>434</v>
      </c>
    </row>
    <row r="224" spans="2:3" x14ac:dyDescent="0.25">
      <c r="B224" s="112" t="s">
        <v>435</v>
      </c>
      <c r="C224" s="113" t="s">
        <v>436</v>
      </c>
    </row>
    <row r="225" spans="2:3" x14ac:dyDescent="0.25">
      <c r="B225" s="112" t="s">
        <v>437</v>
      </c>
      <c r="C225" s="113" t="s">
        <v>438</v>
      </c>
    </row>
    <row r="226" spans="2:3" x14ac:dyDescent="0.25">
      <c r="B226" s="112" t="s">
        <v>439</v>
      </c>
      <c r="C226" s="113" t="s">
        <v>440</v>
      </c>
    </row>
    <row r="227" spans="2:3" x14ac:dyDescent="0.25">
      <c r="B227" s="112" t="s">
        <v>441</v>
      </c>
      <c r="C227" s="113" t="s">
        <v>442</v>
      </c>
    </row>
    <row r="228" spans="2:3" x14ac:dyDescent="0.25">
      <c r="B228" s="112" t="s">
        <v>443</v>
      </c>
      <c r="C228" s="113" t="s">
        <v>444</v>
      </c>
    </row>
    <row r="229" spans="2:3" x14ac:dyDescent="0.25">
      <c r="B229" s="112" t="s">
        <v>445</v>
      </c>
      <c r="C229" s="113" t="s">
        <v>446</v>
      </c>
    </row>
    <row r="230" spans="2:3" x14ac:dyDescent="0.25">
      <c r="B230" s="112" t="s">
        <v>447</v>
      </c>
      <c r="C230" s="113" t="s">
        <v>448</v>
      </c>
    </row>
    <row r="231" spans="2:3" x14ac:dyDescent="0.25">
      <c r="B231" s="112" t="s">
        <v>449</v>
      </c>
      <c r="C231" s="113" t="s">
        <v>450</v>
      </c>
    </row>
    <row r="232" spans="2:3" x14ac:dyDescent="0.25">
      <c r="B232" s="112" t="s">
        <v>451</v>
      </c>
      <c r="C232" s="113" t="s">
        <v>452</v>
      </c>
    </row>
    <row r="233" spans="2:3" x14ac:dyDescent="0.25">
      <c r="B233" s="112" t="s">
        <v>453</v>
      </c>
      <c r="C233" s="113" t="s">
        <v>454</v>
      </c>
    </row>
    <row r="234" spans="2:3" x14ac:dyDescent="0.25">
      <c r="B234" s="112" t="s">
        <v>455</v>
      </c>
      <c r="C234" s="113" t="s">
        <v>456</v>
      </c>
    </row>
    <row r="235" spans="2:3" x14ac:dyDescent="0.25">
      <c r="B235" s="112" t="s">
        <v>457</v>
      </c>
      <c r="C235" s="113" t="s">
        <v>458</v>
      </c>
    </row>
    <row r="236" spans="2:3" x14ac:dyDescent="0.25">
      <c r="B236" s="112" t="s">
        <v>459</v>
      </c>
      <c r="C236" s="113" t="s">
        <v>460</v>
      </c>
    </row>
    <row r="237" spans="2:3" x14ac:dyDescent="0.25">
      <c r="B237" s="112" t="s">
        <v>461</v>
      </c>
      <c r="C237" s="113" t="s">
        <v>462</v>
      </c>
    </row>
    <row r="238" spans="2:3" x14ac:dyDescent="0.25">
      <c r="B238" s="112" t="s">
        <v>463</v>
      </c>
      <c r="C238" s="113" t="s">
        <v>464</v>
      </c>
    </row>
    <row r="239" spans="2:3" x14ac:dyDescent="0.25">
      <c r="B239" s="112" t="s">
        <v>465</v>
      </c>
      <c r="C239" s="113" t="s">
        <v>466</v>
      </c>
    </row>
    <row r="240" spans="2:3" ht="31.5" x14ac:dyDescent="0.25">
      <c r="B240" s="112" t="s">
        <v>467</v>
      </c>
      <c r="C240" s="113" t="s">
        <v>468</v>
      </c>
    </row>
    <row r="241" spans="2:3" x14ac:dyDescent="0.25">
      <c r="B241" s="112" t="s">
        <v>469</v>
      </c>
      <c r="C241" s="113" t="s">
        <v>470</v>
      </c>
    </row>
    <row r="242" spans="2:3" ht="31.5" x14ac:dyDescent="0.25">
      <c r="B242" s="112" t="s">
        <v>471</v>
      </c>
      <c r="C242" s="113" t="s">
        <v>472</v>
      </c>
    </row>
    <row r="243" spans="2:3" x14ac:dyDescent="0.25">
      <c r="B243" s="112" t="s">
        <v>473</v>
      </c>
      <c r="C243" s="113" t="s">
        <v>474</v>
      </c>
    </row>
    <row r="244" spans="2:3" x14ac:dyDescent="0.25">
      <c r="B244" s="112" t="s">
        <v>475</v>
      </c>
      <c r="C244" s="113" t="s">
        <v>476</v>
      </c>
    </row>
    <row r="245" spans="2:3" x14ac:dyDescent="0.25">
      <c r="B245" s="112" t="s">
        <v>477</v>
      </c>
      <c r="C245" s="113" t="s">
        <v>478</v>
      </c>
    </row>
    <row r="246" spans="2:3" x14ac:dyDescent="0.25">
      <c r="B246" s="112" t="s">
        <v>479</v>
      </c>
      <c r="C246" s="113" t="s">
        <v>480</v>
      </c>
    </row>
    <row r="247" spans="2:3" x14ac:dyDescent="0.25">
      <c r="B247" s="112" t="s">
        <v>481</v>
      </c>
      <c r="C247" s="113" t="s">
        <v>482</v>
      </c>
    </row>
    <row r="248" spans="2:3" x14ac:dyDescent="0.25">
      <c r="B248" s="112" t="s">
        <v>483</v>
      </c>
      <c r="C248" s="113" t="s">
        <v>484</v>
      </c>
    </row>
    <row r="249" spans="2:3" ht="31.5" x14ac:dyDescent="0.25">
      <c r="B249" s="112" t="s">
        <v>485</v>
      </c>
      <c r="C249" s="113" t="s">
        <v>486</v>
      </c>
    </row>
    <row r="250" spans="2:3" ht="31.5" x14ac:dyDescent="0.25">
      <c r="B250" s="112" t="s">
        <v>487</v>
      </c>
      <c r="C250" s="113" t="s">
        <v>488</v>
      </c>
    </row>
    <row r="251" spans="2:3" ht="31.5" x14ac:dyDescent="0.25">
      <c r="B251" s="112" t="s">
        <v>489</v>
      </c>
      <c r="C251" s="113" t="s">
        <v>490</v>
      </c>
    </row>
    <row r="252" spans="2:3" x14ac:dyDescent="0.25">
      <c r="B252" s="112" t="s">
        <v>491</v>
      </c>
      <c r="C252" s="113" t="s">
        <v>492</v>
      </c>
    </row>
    <row r="253" spans="2:3" x14ac:dyDescent="0.25">
      <c r="B253" s="112" t="s">
        <v>493</v>
      </c>
      <c r="C253" s="113" t="s">
        <v>494</v>
      </c>
    </row>
    <row r="254" spans="2:3" ht="31.5" x14ac:dyDescent="0.25">
      <c r="B254" s="112" t="s">
        <v>495</v>
      </c>
      <c r="C254" s="113" t="s">
        <v>496</v>
      </c>
    </row>
    <row r="255" spans="2:3" x14ac:dyDescent="0.25">
      <c r="B255" s="112" t="s">
        <v>497</v>
      </c>
      <c r="C255" s="113" t="s">
        <v>498</v>
      </c>
    </row>
    <row r="256" spans="2:3" x14ac:dyDescent="0.25">
      <c r="B256" s="112" t="s">
        <v>499</v>
      </c>
      <c r="C256" s="113" t="s">
        <v>500</v>
      </c>
    </row>
    <row r="257" spans="2:3" x14ac:dyDescent="0.25">
      <c r="B257" s="112" t="s">
        <v>501</v>
      </c>
      <c r="C257" s="113" t="s">
        <v>502</v>
      </c>
    </row>
    <row r="258" spans="2:3" x14ac:dyDescent="0.25">
      <c r="B258" s="112" t="s">
        <v>503</v>
      </c>
      <c r="C258" s="113" t="s">
        <v>504</v>
      </c>
    </row>
    <row r="259" spans="2:3" ht="31.5" x14ac:dyDescent="0.25">
      <c r="B259" s="112" t="s">
        <v>505</v>
      </c>
      <c r="C259" s="113" t="s">
        <v>506</v>
      </c>
    </row>
    <row r="260" spans="2:3" ht="63" x14ac:dyDescent="0.25">
      <c r="B260" s="112" t="s">
        <v>507</v>
      </c>
      <c r="C260" s="113" t="s">
        <v>508</v>
      </c>
    </row>
    <row r="261" spans="2:3" x14ac:dyDescent="0.25">
      <c r="B261" s="112" t="s">
        <v>509</v>
      </c>
      <c r="C261" s="113" t="s">
        <v>510</v>
      </c>
    </row>
    <row r="262" spans="2:3" x14ac:dyDescent="0.25">
      <c r="B262" s="112" t="s">
        <v>511</v>
      </c>
      <c r="C262" s="113" t="s">
        <v>512</v>
      </c>
    </row>
    <row r="263" spans="2:3" x14ac:dyDescent="0.25">
      <c r="B263" s="112" t="s">
        <v>513</v>
      </c>
      <c r="C263" s="113" t="s">
        <v>514</v>
      </c>
    </row>
    <row r="264" spans="2:3" ht="31.5" x14ac:dyDescent="0.25">
      <c r="B264" s="112" t="s">
        <v>515</v>
      </c>
      <c r="C264" s="113" t="s">
        <v>516</v>
      </c>
    </row>
    <row r="265" spans="2:3" x14ac:dyDescent="0.25">
      <c r="B265" s="112" t="s">
        <v>517</v>
      </c>
      <c r="C265" s="113" t="s">
        <v>518</v>
      </c>
    </row>
    <row r="266" spans="2:3" ht="31.5" x14ac:dyDescent="0.25">
      <c r="B266" s="112" t="s">
        <v>519</v>
      </c>
      <c r="C266" s="113" t="s">
        <v>520</v>
      </c>
    </row>
    <row r="267" spans="2:3" x14ac:dyDescent="0.25">
      <c r="B267" s="112" t="s">
        <v>521</v>
      </c>
      <c r="C267" s="113" t="s">
        <v>522</v>
      </c>
    </row>
    <row r="268" spans="2:3" x14ac:dyDescent="0.25">
      <c r="B268" s="112" t="s">
        <v>523</v>
      </c>
      <c r="C268" s="113" t="s">
        <v>524</v>
      </c>
    </row>
    <row r="269" spans="2:3" x14ac:dyDescent="0.25">
      <c r="B269" s="112" t="s">
        <v>525</v>
      </c>
      <c r="C269" s="113" t="s">
        <v>526</v>
      </c>
    </row>
    <row r="270" spans="2:3" x14ac:dyDescent="0.25">
      <c r="B270" s="112" t="s">
        <v>527</v>
      </c>
      <c r="C270" s="113" t="s">
        <v>528</v>
      </c>
    </row>
    <row r="271" spans="2:3" x14ac:dyDescent="0.25">
      <c r="B271" s="112" t="s">
        <v>529</v>
      </c>
      <c r="C271" s="113" t="s">
        <v>530</v>
      </c>
    </row>
    <row r="272" spans="2:3" x14ac:dyDescent="0.25">
      <c r="B272" s="112" t="s">
        <v>531</v>
      </c>
      <c r="C272" s="113" t="s">
        <v>532</v>
      </c>
    </row>
    <row r="273" spans="2:3" x14ac:dyDescent="0.25">
      <c r="B273" s="112" t="s">
        <v>533</v>
      </c>
      <c r="C273" s="113" t="s">
        <v>534</v>
      </c>
    </row>
    <row r="274" spans="2:3" x14ac:dyDescent="0.25">
      <c r="B274" s="112" t="s">
        <v>535</v>
      </c>
      <c r="C274" s="113" t="s">
        <v>536</v>
      </c>
    </row>
    <row r="275" spans="2:3" x14ac:dyDescent="0.25">
      <c r="B275" s="112" t="s">
        <v>537</v>
      </c>
      <c r="C275" s="113" t="s">
        <v>538</v>
      </c>
    </row>
    <row r="276" spans="2:3" x14ac:dyDescent="0.25">
      <c r="B276" s="112" t="s">
        <v>539</v>
      </c>
      <c r="C276" s="113" t="s">
        <v>540</v>
      </c>
    </row>
    <row r="277" spans="2:3" x14ac:dyDescent="0.25">
      <c r="B277" s="112" t="s">
        <v>541</v>
      </c>
      <c r="C277" s="113" t="s">
        <v>542</v>
      </c>
    </row>
    <row r="278" spans="2:3" x14ac:dyDescent="0.25">
      <c r="B278" s="112" t="s">
        <v>543</v>
      </c>
      <c r="C278" s="113" t="s">
        <v>544</v>
      </c>
    </row>
    <row r="279" spans="2:3" x14ac:dyDescent="0.25">
      <c r="B279" s="112" t="s">
        <v>545</v>
      </c>
      <c r="C279" s="113" t="s">
        <v>546</v>
      </c>
    </row>
    <row r="280" spans="2:3" x14ac:dyDescent="0.25">
      <c r="B280" s="112" t="s">
        <v>547</v>
      </c>
      <c r="C280" s="113" t="s">
        <v>548</v>
      </c>
    </row>
    <row r="281" spans="2:3" x14ac:dyDescent="0.25">
      <c r="B281" s="112" t="s">
        <v>549</v>
      </c>
      <c r="C281" s="113" t="s">
        <v>550</v>
      </c>
    </row>
    <row r="282" spans="2:3" x14ac:dyDescent="0.25">
      <c r="B282" s="112" t="s">
        <v>551</v>
      </c>
      <c r="C282" s="113" t="s">
        <v>552</v>
      </c>
    </row>
    <row r="283" spans="2:3" x14ac:dyDescent="0.25">
      <c r="B283" s="112" t="s">
        <v>553</v>
      </c>
      <c r="C283" s="113" t="s">
        <v>554</v>
      </c>
    </row>
    <row r="284" spans="2:3" x14ac:dyDescent="0.25">
      <c r="B284" s="112" t="s">
        <v>555</v>
      </c>
      <c r="C284" s="113" t="s">
        <v>556</v>
      </c>
    </row>
    <row r="285" spans="2:3" x14ac:dyDescent="0.25">
      <c r="B285" s="112" t="s">
        <v>557</v>
      </c>
      <c r="C285" s="113" t="s">
        <v>558</v>
      </c>
    </row>
    <row r="286" spans="2:3" x14ac:dyDescent="0.25">
      <c r="B286" s="112" t="s">
        <v>559</v>
      </c>
      <c r="C286" s="113" t="s">
        <v>560</v>
      </c>
    </row>
    <row r="287" spans="2:3" x14ac:dyDescent="0.25">
      <c r="B287" s="112" t="s">
        <v>561</v>
      </c>
      <c r="C287" s="113" t="s">
        <v>562</v>
      </c>
    </row>
    <row r="288" spans="2:3" x14ac:dyDescent="0.25">
      <c r="B288" s="112" t="s">
        <v>563</v>
      </c>
      <c r="C288" s="113" t="s">
        <v>564</v>
      </c>
    </row>
    <row r="289" spans="2:3" x14ac:dyDescent="0.25">
      <c r="B289" s="112" t="s">
        <v>565</v>
      </c>
      <c r="C289" s="113" t="s">
        <v>566</v>
      </c>
    </row>
    <row r="290" spans="2:3" x14ac:dyDescent="0.25">
      <c r="B290" s="112" t="s">
        <v>567</v>
      </c>
      <c r="C290" s="113" t="s">
        <v>568</v>
      </c>
    </row>
    <row r="291" spans="2:3" ht="31.5" x14ac:dyDescent="0.25">
      <c r="B291" s="112" t="s">
        <v>569</v>
      </c>
      <c r="C291" s="113" t="s">
        <v>570</v>
      </c>
    </row>
    <row r="292" spans="2:3" ht="31.5" x14ac:dyDescent="0.25">
      <c r="B292" s="112" t="s">
        <v>571</v>
      </c>
      <c r="C292" s="113" t="s">
        <v>572</v>
      </c>
    </row>
    <row r="293" spans="2:3" x14ac:dyDescent="0.25">
      <c r="B293" s="112" t="s">
        <v>573</v>
      </c>
      <c r="C293" s="113" t="s">
        <v>574</v>
      </c>
    </row>
    <row r="294" spans="2:3" x14ac:dyDescent="0.25">
      <c r="B294" s="112" t="s">
        <v>575</v>
      </c>
      <c r="C294" s="113" t="s">
        <v>576</v>
      </c>
    </row>
    <row r="295" spans="2:3" x14ac:dyDescent="0.25">
      <c r="B295" s="112" t="s">
        <v>577</v>
      </c>
      <c r="C295" s="113" t="s">
        <v>578</v>
      </c>
    </row>
    <row r="296" spans="2:3" x14ac:dyDescent="0.25">
      <c r="B296" s="112" t="s">
        <v>579</v>
      </c>
      <c r="C296" s="113" t="s">
        <v>580</v>
      </c>
    </row>
    <row r="297" spans="2:3" x14ac:dyDescent="0.25">
      <c r="B297" s="112" t="s">
        <v>581</v>
      </c>
      <c r="C297" s="113" t="s">
        <v>582</v>
      </c>
    </row>
    <row r="298" spans="2:3" ht="31.5" x14ac:dyDescent="0.25">
      <c r="B298" s="112" t="s">
        <v>583</v>
      </c>
      <c r="C298" s="113" t="s">
        <v>584</v>
      </c>
    </row>
    <row r="299" spans="2:3" x14ac:dyDescent="0.25">
      <c r="B299" s="112" t="s">
        <v>585</v>
      </c>
      <c r="C299" s="113" t="s">
        <v>586</v>
      </c>
    </row>
    <row r="300" spans="2:3" x14ac:dyDescent="0.25">
      <c r="B300" s="112" t="s">
        <v>587</v>
      </c>
      <c r="C300" s="113" t="s">
        <v>588</v>
      </c>
    </row>
    <row r="301" spans="2:3" x14ac:dyDescent="0.25">
      <c r="B301" s="112" t="s">
        <v>589</v>
      </c>
      <c r="C301" s="113" t="s">
        <v>590</v>
      </c>
    </row>
    <row r="302" spans="2:3" x14ac:dyDescent="0.25">
      <c r="B302" s="112" t="s">
        <v>591</v>
      </c>
      <c r="C302" s="113" t="s">
        <v>592</v>
      </c>
    </row>
    <row r="303" spans="2:3" x14ac:dyDescent="0.25">
      <c r="B303" s="112" t="s">
        <v>593</v>
      </c>
      <c r="C303" s="113" t="s">
        <v>594</v>
      </c>
    </row>
    <row r="304" spans="2:3" x14ac:dyDescent="0.25">
      <c r="B304" s="112" t="s">
        <v>595</v>
      </c>
      <c r="C304" s="113" t="s">
        <v>596</v>
      </c>
    </row>
    <row r="305" spans="2:3" x14ac:dyDescent="0.25">
      <c r="B305" s="112" t="s">
        <v>597</v>
      </c>
      <c r="C305" s="113" t="s">
        <v>598</v>
      </c>
    </row>
    <row r="306" spans="2:3" x14ac:dyDescent="0.25">
      <c r="B306" s="112" t="s">
        <v>599</v>
      </c>
      <c r="C306" s="113" t="s">
        <v>600</v>
      </c>
    </row>
    <row r="307" spans="2:3" x14ac:dyDescent="0.25">
      <c r="B307" s="112" t="s">
        <v>601</v>
      </c>
      <c r="C307" s="113" t="s">
        <v>602</v>
      </c>
    </row>
    <row r="308" spans="2:3" x14ac:dyDescent="0.25">
      <c r="B308" s="112" t="s">
        <v>603</v>
      </c>
      <c r="C308" s="113" t="s">
        <v>604</v>
      </c>
    </row>
    <row r="309" spans="2:3" x14ac:dyDescent="0.25">
      <c r="B309" s="112" t="s">
        <v>605</v>
      </c>
      <c r="C309" s="113" t="s">
        <v>606</v>
      </c>
    </row>
    <row r="310" spans="2:3" x14ac:dyDescent="0.25">
      <c r="B310" s="112" t="s">
        <v>607</v>
      </c>
      <c r="C310" s="113" t="s">
        <v>608</v>
      </c>
    </row>
    <row r="311" spans="2:3" x14ac:dyDescent="0.25">
      <c r="B311" s="112" t="s">
        <v>609</v>
      </c>
      <c r="C311" s="113" t="s">
        <v>610</v>
      </c>
    </row>
    <row r="312" spans="2:3" x14ac:dyDescent="0.25">
      <c r="B312" s="112" t="s">
        <v>611</v>
      </c>
      <c r="C312" s="113" t="s">
        <v>612</v>
      </c>
    </row>
    <row r="313" spans="2:3" x14ac:dyDescent="0.25">
      <c r="B313" s="112" t="s">
        <v>613</v>
      </c>
      <c r="C313" s="113" t="s">
        <v>614</v>
      </c>
    </row>
    <row r="314" spans="2:3" x14ac:dyDescent="0.25">
      <c r="B314" s="112" t="s">
        <v>615</v>
      </c>
      <c r="C314" s="113" t="s">
        <v>616</v>
      </c>
    </row>
    <row r="315" spans="2:3" x14ac:dyDescent="0.25">
      <c r="B315" s="112" t="s">
        <v>617</v>
      </c>
      <c r="C315" s="113" t="s">
        <v>618</v>
      </c>
    </row>
    <row r="316" spans="2:3" x14ac:dyDescent="0.25">
      <c r="B316" s="112" t="s">
        <v>619</v>
      </c>
      <c r="C316" s="113" t="s">
        <v>620</v>
      </c>
    </row>
    <row r="317" spans="2:3" x14ac:dyDescent="0.25">
      <c r="B317" s="112" t="s">
        <v>621</v>
      </c>
      <c r="C317" s="113" t="s">
        <v>622</v>
      </c>
    </row>
    <row r="318" spans="2:3" x14ac:dyDescent="0.25">
      <c r="B318" s="112" t="s">
        <v>623</v>
      </c>
      <c r="C318" s="113" t="s">
        <v>624</v>
      </c>
    </row>
    <row r="319" spans="2:3" x14ac:dyDescent="0.25">
      <c r="B319" s="112" t="s">
        <v>625</v>
      </c>
      <c r="C319" s="113" t="s">
        <v>626</v>
      </c>
    </row>
    <row r="320" spans="2:3" x14ac:dyDescent="0.25">
      <c r="B320" s="112" t="s">
        <v>627</v>
      </c>
      <c r="C320" s="113" t="s">
        <v>628</v>
      </c>
    </row>
    <row r="321" spans="2:3" x14ac:dyDescent="0.25">
      <c r="B321" s="112" t="s">
        <v>629</v>
      </c>
      <c r="C321" s="113" t="s">
        <v>630</v>
      </c>
    </row>
    <row r="322" spans="2:3" x14ac:dyDescent="0.25">
      <c r="B322" s="112" t="s">
        <v>631</v>
      </c>
      <c r="C322" s="113" t="s">
        <v>632</v>
      </c>
    </row>
    <row r="323" spans="2:3" x14ac:dyDescent="0.25">
      <c r="B323" s="112" t="s">
        <v>633</v>
      </c>
      <c r="C323" s="113" t="s">
        <v>634</v>
      </c>
    </row>
    <row r="324" spans="2:3" x14ac:dyDescent="0.25">
      <c r="B324" s="112" t="s">
        <v>635</v>
      </c>
      <c r="C324" s="113" t="s">
        <v>636</v>
      </c>
    </row>
    <row r="325" spans="2:3" x14ac:dyDescent="0.25">
      <c r="B325" s="112" t="s">
        <v>637</v>
      </c>
      <c r="C325" s="113" t="s">
        <v>638</v>
      </c>
    </row>
    <row r="326" spans="2:3" x14ac:dyDescent="0.25">
      <c r="B326" s="112" t="s">
        <v>639</v>
      </c>
      <c r="C326" s="113" t="s">
        <v>640</v>
      </c>
    </row>
    <row r="327" spans="2:3" x14ac:dyDescent="0.25">
      <c r="B327" s="112" t="s">
        <v>641</v>
      </c>
      <c r="C327" s="113" t="s">
        <v>642</v>
      </c>
    </row>
    <row r="328" spans="2:3" x14ac:dyDescent="0.25">
      <c r="B328" s="112" t="s">
        <v>643</v>
      </c>
      <c r="C328" s="113" t="s">
        <v>644</v>
      </c>
    </row>
    <row r="329" spans="2:3" x14ac:dyDescent="0.25">
      <c r="B329" s="112" t="s">
        <v>645</v>
      </c>
      <c r="C329" s="113" t="s">
        <v>646</v>
      </c>
    </row>
    <row r="330" spans="2:3" x14ac:dyDescent="0.25">
      <c r="B330" s="112" t="s">
        <v>647</v>
      </c>
      <c r="C330" s="113" t="s">
        <v>648</v>
      </c>
    </row>
    <row r="331" spans="2:3" x14ac:dyDescent="0.25">
      <c r="B331" s="112" t="s">
        <v>649</v>
      </c>
      <c r="C331" s="113" t="s">
        <v>650</v>
      </c>
    </row>
    <row r="332" spans="2:3" x14ac:dyDescent="0.25">
      <c r="B332" s="112" t="s">
        <v>651</v>
      </c>
      <c r="C332" s="113" t="s">
        <v>652</v>
      </c>
    </row>
    <row r="333" spans="2:3" x14ac:dyDescent="0.25">
      <c r="B333" s="112" t="s">
        <v>653</v>
      </c>
      <c r="C333" s="113" t="s">
        <v>654</v>
      </c>
    </row>
    <row r="334" spans="2:3" x14ac:dyDescent="0.25">
      <c r="B334" s="112" t="s">
        <v>655</v>
      </c>
      <c r="C334" s="113" t="s">
        <v>656</v>
      </c>
    </row>
    <row r="335" spans="2:3" x14ac:dyDescent="0.25">
      <c r="B335" s="112" t="s">
        <v>657</v>
      </c>
      <c r="C335" s="113" t="s">
        <v>658</v>
      </c>
    </row>
  </sheetData>
  <autoFilter ref="B6:C335"/>
  <mergeCells count="1">
    <mergeCell ref="B1:C2"/>
  </mergeCells>
  <conditionalFormatting sqref="B7:C335">
    <cfRule type="expression" dxfId="321" priority="49" stopIfTrue="1">
      <formula>$BR$22="OCULTAR"</formula>
    </cfRule>
  </conditionalFormatting>
  <conditionalFormatting sqref="B14">
    <cfRule type="expression" dxfId="320" priority="48" stopIfTrue="1">
      <formula>$BR$22="OCULTAR"</formula>
    </cfRule>
  </conditionalFormatting>
  <conditionalFormatting sqref="B41">
    <cfRule type="expression" dxfId="319" priority="47" stopIfTrue="1">
      <formula>$BR$22="OCULTAR"</formula>
    </cfRule>
  </conditionalFormatting>
  <conditionalFormatting sqref="B42:B44">
    <cfRule type="expression" dxfId="318" priority="46" stopIfTrue="1">
      <formula>$BR$22="OCULTAR"</formula>
    </cfRule>
  </conditionalFormatting>
  <conditionalFormatting sqref="B60">
    <cfRule type="expression" dxfId="317" priority="45" stopIfTrue="1">
      <formula>$BR$22="OCULTAR"</formula>
    </cfRule>
  </conditionalFormatting>
  <conditionalFormatting sqref="B62">
    <cfRule type="expression" dxfId="316" priority="44" stopIfTrue="1">
      <formula>$BR$22="OCULTAR"</formula>
    </cfRule>
  </conditionalFormatting>
  <conditionalFormatting sqref="B61">
    <cfRule type="expression" dxfId="315" priority="43" stopIfTrue="1">
      <formula>$BR$22="OCULTAR"</formula>
    </cfRule>
  </conditionalFormatting>
  <conditionalFormatting sqref="B65">
    <cfRule type="expression" dxfId="314" priority="42" stopIfTrue="1">
      <formula>$BR$22="OCULTAR"</formula>
    </cfRule>
  </conditionalFormatting>
  <conditionalFormatting sqref="B72">
    <cfRule type="expression" dxfId="313" priority="41" stopIfTrue="1">
      <formula>$BR$22="OCULTAR"</formula>
    </cfRule>
  </conditionalFormatting>
  <conditionalFormatting sqref="B87">
    <cfRule type="expression" dxfId="312" priority="40" stopIfTrue="1">
      <formula>$BR$22="OCULTAR"</formula>
    </cfRule>
  </conditionalFormatting>
  <conditionalFormatting sqref="B45">
    <cfRule type="expression" dxfId="311" priority="39" stopIfTrue="1">
      <formula>$BR$22="OCULTAR"</formula>
    </cfRule>
  </conditionalFormatting>
  <conditionalFormatting sqref="B48">
    <cfRule type="expression" dxfId="310" priority="38" stopIfTrue="1">
      <formula>$BR$22="OCULTAR"</formula>
    </cfRule>
  </conditionalFormatting>
  <conditionalFormatting sqref="B177">
    <cfRule type="expression" dxfId="309" priority="37" stopIfTrue="1">
      <formula>$BR$22="OCULTAR"</formula>
    </cfRule>
  </conditionalFormatting>
  <conditionalFormatting sqref="B179">
    <cfRule type="expression" dxfId="308" priority="36" stopIfTrue="1">
      <formula>$BR$22="OCULTAR"</formula>
    </cfRule>
  </conditionalFormatting>
  <conditionalFormatting sqref="B193">
    <cfRule type="expression" dxfId="307" priority="35" stopIfTrue="1">
      <formula>$BF$27="OCULTAR"</formula>
    </cfRule>
  </conditionalFormatting>
  <conditionalFormatting sqref="C98:C103">
    <cfRule type="expression" dxfId="306" priority="34" stopIfTrue="1">
      <formula>$BR$22="OCULTAR"</formula>
    </cfRule>
  </conditionalFormatting>
  <conditionalFormatting sqref="C7:C335">
    <cfRule type="expression" dxfId="305" priority="33" stopIfTrue="1">
      <formula>#REF!="OCULTAR"</formula>
    </cfRule>
  </conditionalFormatting>
  <conditionalFormatting sqref="C7">
    <cfRule type="expression" dxfId="304" priority="32" stopIfTrue="1">
      <formula>$BR$22="OCULTAR"</formula>
    </cfRule>
  </conditionalFormatting>
  <conditionalFormatting sqref="C14">
    <cfRule type="expression" dxfId="303" priority="31" stopIfTrue="1">
      <formula>#REF!="OCULTAR"</formula>
    </cfRule>
  </conditionalFormatting>
  <conditionalFormatting sqref="C8">
    <cfRule type="expression" dxfId="302" priority="30" stopIfTrue="1">
      <formula>#REF!="OCULTAR"</formula>
    </cfRule>
  </conditionalFormatting>
  <conditionalFormatting sqref="C8">
    <cfRule type="expression" dxfId="301" priority="29" stopIfTrue="1">
      <formula>$BR$22="OCULTAR"</formula>
    </cfRule>
  </conditionalFormatting>
  <conditionalFormatting sqref="C9">
    <cfRule type="expression" dxfId="300" priority="28" stopIfTrue="1">
      <formula>#REF!="OCULTAR"</formula>
    </cfRule>
  </conditionalFormatting>
  <conditionalFormatting sqref="C9">
    <cfRule type="expression" dxfId="299" priority="27" stopIfTrue="1">
      <formula>$BR$22="OCULTAR"</formula>
    </cfRule>
  </conditionalFormatting>
  <conditionalFormatting sqref="C10">
    <cfRule type="expression" dxfId="298" priority="26" stopIfTrue="1">
      <formula>#REF!="OCULTAR"</formula>
    </cfRule>
  </conditionalFormatting>
  <conditionalFormatting sqref="C10">
    <cfRule type="expression" dxfId="297" priority="25" stopIfTrue="1">
      <formula>$BR$22="OCULTAR"</formula>
    </cfRule>
  </conditionalFormatting>
  <conditionalFormatting sqref="C41">
    <cfRule type="expression" dxfId="296" priority="24" stopIfTrue="1">
      <formula>#REF!="OCULTAR"</formula>
    </cfRule>
  </conditionalFormatting>
  <conditionalFormatting sqref="C42:C44 C63:C64 C66:C71 C73:C84 C88:C92 C86 C98:C103 C46:C47 C49:C59">
    <cfRule type="expression" dxfId="295" priority="23" stopIfTrue="1">
      <formula>#REF!="OCULTAR"</formula>
    </cfRule>
  </conditionalFormatting>
  <conditionalFormatting sqref="C60">
    <cfRule type="expression" dxfId="294" priority="22" stopIfTrue="1">
      <formula>#REF!="OCULTAR"</formula>
    </cfRule>
  </conditionalFormatting>
  <conditionalFormatting sqref="C62">
    <cfRule type="expression" dxfId="293" priority="21" stopIfTrue="1">
      <formula>#REF!="OCULTAR"</formula>
    </cfRule>
  </conditionalFormatting>
  <conditionalFormatting sqref="C61">
    <cfRule type="expression" dxfId="292" priority="20" stopIfTrue="1">
      <formula>#REF!="OCULTAR"</formula>
    </cfRule>
  </conditionalFormatting>
  <conditionalFormatting sqref="C65">
    <cfRule type="expression" dxfId="291" priority="19" stopIfTrue="1">
      <formula>#REF!="OCULTAR"</formula>
    </cfRule>
  </conditionalFormatting>
  <conditionalFormatting sqref="C72">
    <cfRule type="expression" dxfId="290" priority="18" stopIfTrue="1">
      <formula>#REF!="OCULTAR"</formula>
    </cfRule>
  </conditionalFormatting>
  <conditionalFormatting sqref="C87">
    <cfRule type="expression" dxfId="289" priority="17" stopIfTrue="1">
      <formula>#REF!="OCULTAR"</formula>
    </cfRule>
  </conditionalFormatting>
  <conditionalFormatting sqref="C85">
    <cfRule type="expression" dxfId="288" priority="16" stopIfTrue="1">
      <formula>$BR$22="OCULTAR"</formula>
    </cfRule>
  </conditionalFormatting>
  <conditionalFormatting sqref="C85">
    <cfRule type="expression" dxfId="287" priority="15" stopIfTrue="1">
      <formula>#REF!="OCULTAR"</formula>
    </cfRule>
  </conditionalFormatting>
  <conditionalFormatting sqref="C93">
    <cfRule type="expression" dxfId="286" priority="14" stopIfTrue="1">
      <formula>$BR$22="OCULTAR"</formula>
    </cfRule>
  </conditionalFormatting>
  <conditionalFormatting sqref="C93">
    <cfRule type="expression" dxfId="285" priority="13" stopIfTrue="1">
      <formula>#REF!="OCULTAR"</formula>
    </cfRule>
  </conditionalFormatting>
  <conditionalFormatting sqref="C94:C97">
    <cfRule type="expression" dxfId="284" priority="12" stopIfTrue="1">
      <formula>$BR$22="OCULTAR"</formula>
    </cfRule>
  </conditionalFormatting>
  <conditionalFormatting sqref="C94:C97">
    <cfRule type="expression" dxfId="283" priority="11" stopIfTrue="1">
      <formula>#REF!="OCULTAR"</formula>
    </cfRule>
  </conditionalFormatting>
  <conditionalFormatting sqref="C104">
    <cfRule type="expression" dxfId="282" priority="10" stopIfTrue="1">
      <formula>$BR$22="OCULTAR"</formula>
    </cfRule>
  </conditionalFormatting>
  <conditionalFormatting sqref="C104">
    <cfRule type="expression" dxfId="281" priority="9" stopIfTrue="1">
      <formula>#REF!="OCULTAR"</formula>
    </cfRule>
  </conditionalFormatting>
  <conditionalFormatting sqref="C105:C160">
    <cfRule type="expression" dxfId="280" priority="8" stopIfTrue="1">
      <formula>$BR$22="OCULTAR"</formula>
    </cfRule>
  </conditionalFormatting>
  <conditionalFormatting sqref="C105:C160 C166:C176">
    <cfRule type="expression" dxfId="279" priority="7" stopIfTrue="1">
      <formula>#REF!="OCULTAR"</formula>
    </cfRule>
  </conditionalFormatting>
  <conditionalFormatting sqref="C161:C165">
    <cfRule type="expression" dxfId="278" priority="6" stopIfTrue="1">
      <formula>$BR$22="OCULTAR"</formula>
    </cfRule>
  </conditionalFormatting>
  <conditionalFormatting sqref="C161:C165">
    <cfRule type="expression" dxfId="277" priority="5" stopIfTrue="1">
      <formula>#REF!="OCULTAR"</formula>
    </cfRule>
  </conditionalFormatting>
  <conditionalFormatting sqref="C177">
    <cfRule type="expression" dxfId="276" priority="4" stopIfTrue="1">
      <formula>#REF!="OCULTAR"</formula>
    </cfRule>
  </conditionalFormatting>
  <conditionalFormatting sqref="C181:C184">
    <cfRule type="expression" dxfId="275" priority="3" stopIfTrue="1">
      <formula>$BR$22="OCULTAR"</formula>
    </cfRule>
  </conditionalFormatting>
  <conditionalFormatting sqref="C193">
    <cfRule type="expression" dxfId="274" priority="2" stopIfTrue="1">
      <formula>$BF$27="OCULTAR"</formula>
    </cfRule>
  </conditionalFormatting>
  <conditionalFormatting sqref="C223:C225">
    <cfRule type="expression" dxfId="273" priority="1" stopIfTrue="1">
      <formula>$BR$22="OCULTAR"</formula>
    </cfRule>
  </conditionalFormatting>
  <hyperlinks>
    <hyperlink ref="C4" location="Classe!A1" display="Clique aqui para retornar a tela inicial."/>
  </hyperlink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4"/>
  <sheetViews>
    <sheetView showGridLines="0" workbookViewId="0">
      <selection activeCell="C23" sqref="C23"/>
    </sheetView>
  </sheetViews>
  <sheetFormatPr defaultRowHeight="15" x14ac:dyDescent="0.25"/>
  <cols>
    <col min="1" max="1" width="5.5703125" style="98" customWidth="1"/>
    <col min="2" max="2" width="8.42578125" style="98" customWidth="1"/>
    <col min="3" max="3" width="17.42578125" style="98" customWidth="1"/>
    <col min="4" max="4" width="13.85546875" style="98" customWidth="1"/>
    <col min="5" max="5" width="13.42578125" style="98" customWidth="1"/>
    <col min="6" max="6" width="13.7109375" style="98" customWidth="1"/>
    <col min="7" max="7" width="15.140625" style="98" customWidth="1"/>
    <col min="8" max="16384" width="9.140625" style="98"/>
  </cols>
  <sheetData>
    <row r="1" spans="2:9" ht="15" customHeight="1" x14ac:dyDescent="0.25">
      <c r="B1" s="167" t="s">
        <v>891</v>
      </c>
      <c r="C1" s="167"/>
      <c r="D1" s="167"/>
      <c r="E1" s="167"/>
      <c r="F1" s="167"/>
      <c r="G1" s="167"/>
    </row>
    <row r="2" spans="2:9" ht="15" customHeight="1" x14ac:dyDescent="0.25">
      <c r="B2" s="167" t="s">
        <v>889</v>
      </c>
      <c r="C2" s="167"/>
      <c r="D2" s="167"/>
      <c r="E2" s="167"/>
      <c r="F2" s="167"/>
      <c r="G2" s="167"/>
    </row>
    <row r="3" spans="2:9" ht="15" customHeight="1" x14ac:dyDescent="0.25">
      <c r="B3" s="169" t="s">
        <v>885</v>
      </c>
      <c r="C3" s="169"/>
      <c r="D3" s="169"/>
      <c r="E3" s="169"/>
      <c r="F3" s="91"/>
      <c r="G3" s="91"/>
    </row>
    <row r="4" spans="2:9" ht="15" customHeight="1" x14ac:dyDescent="0.25">
      <c r="B4" s="103"/>
      <c r="C4" s="103"/>
      <c r="D4" s="103"/>
      <c r="E4" s="103"/>
      <c r="F4" s="91"/>
      <c r="G4" s="91"/>
    </row>
    <row r="5" spans="2:9" ht="15" customHeight="1" x14ac:dyDescent="0.25">
      <c r="B5" s="171" t="s">
        <v>896</v>
      </c>
      <c r="C5" s="171"/>
      <c r="D5" s="171"/>
      <c r="E5" s="171"/>
      <c r="F5" s="171"/>
      <c r="G5" s="171"/>
    </row>
    <row r="6" spans="2:9" ht="15" customHeight="1" x14ac:dyDescent="0.25">
      <c r="B6" s="171"/>
      <c r="C6" s="171"/>
      <c r="D6" s="171"/>
      <c r="E6" s="171"/>
      <c r="F6" s="171"/>
      <c r="G6" s="171"/>
    </row>
    <row r="7" spans="2:9" ht="15" customHeight="1" x14ac:dyDescent="0.25">
      <c r="B7" s="91"/>
      <c r="C7" s="91"/>
      <c r="D7" s="91"/>
      <c r="E7" s="91"/>
      <c r="F7" s="91"/>
      <c r="G7" s="91"/>
    </row>
    <row r="8" spans="2:9" ht="15" customHeight="1" x14ac:dyDescent="0.25">
      <c r="B8" s="170" t="s">
        <v>668</v>
      </c>
      <c r="C8" s="170" t="s">
        <v>878</v>
      </c>
      <c r="D8" s="170" t="s">
        <v>659</v>
      </c>
      <c r="E8" s="170"/>
      <c r="F8" s="170"/>
      <c r="G8" s="170"/>
    </row>
    <row r="9" spans="2:9" x14ac:dyDescent="0.25">
      <c r="B9" s="170"/>
      <c r="C9" s="170"/>
      <c r="D9" s="96">
        <v>1</v>
      </c>
      <c r="E9" s="96">
        <v>2</v>
      </c>
      <c r="F9" s="96">
        <v>3</v>
      </c>
      <c r="G9" s="96">
        <v>4</v>
      </c>
      <c r="I9" s="99"/>
    </row>
    <row r="10" spans="2:9" x14ac:dyDescent="0.25">
      <c r="B10" s="114">
        <v>1</v>
      </c>
      <c r="C10" s="115" t="s">
        <v>30</v>
      </c>
      <c r="D10" s="79" t="s">
        <v>880</v>
      </c>
      <c r="E10" s="38" t="s">
        <v>879</v>
      </c>
      <c r="F10" s="79" t="s">
        <v>880</v>
      </c>
      <c r="G10" s="38" t="s">
        <v>879</v>
      </c>
    </row>
    <row r="11" spans="2:9" x14ac:dyDescent="0.25">
      <c r="B11" s="114">
        <v>2</v>
      </c>
      <c r="C11" s="115" t="s">
        <v>32</v>
      </c>
      <c r="D11" s="79" t="s">
        <v>880</v>
      </c>
      <c r="E11" s="38" t="s">
        <v>879</v>
      </c>
      <c r="F11" s="79" t="s">
        <v>880</v>
      </c>
      <c r="G11" s="38" t="s">
        <v>879</v>
      </c>
    </row>
    <row r="12" spans="2:9" x14ac:dyDescent="0.25">
      <c r="B12" s="114">
        <v>3</v>
      </c>
      <c r="C12" s="115" t="s">
        <v>34</v>
      </c>
      <c r="D12" s="79" t="s">
        <v>880</v>
      </c>
      <c r="E12" s="38" t="s">
        <v>879</v>
      </c>
      <c r="F12" s="79" t="s">
        <v>880</v>
      </c>
      <c r="G12" s="38" t="s">
        <v>879</v>
      </c>
    </row>
    <row r="13" spans="2:9" x14ac:dyDescent="0.25">
      <c r="B13" s="114">
        <v>4</v>
      </c>
      <c r="C13" s="115" t="s">
        <v>920</v>
      </c>
      <c r="D13" s="79" t="s">
        <v>880</v>
      </c>
      <c r="E13" s="38" t="s">
        <v>879</v>
      </c>
      <c r="F13" s="95" t="s">
        <v>879</v>
      </c>
      <c r="G13" s="38" t="s">
        <v>879</v>
      </c>
    </row>
    <row r="14" spans="2:9" x14ac:dyDescent="0.25">
      <c r="B14" s="114">
        <v>5</v>
      </c>
      <c r="C14" s="115" t="s">
        <v>72</v>
      </c>
      <c r="D14" s="79" t="s">
        <v>880</v>
      </c>
      <c r="E14" s="79" t="s">
        <v>880</v>
      </c>
      <c r="F14" s="38" t="s">
        <v>879</v>
      </c>
      <c r="G14" s="79" t="s">
        <v>880</v>
      </c>
    </row>
    <row r="15" spans="2:9" x14ac:dyDescent="0.25">
      <c r="B15" s="114">
        <v>6</v>
      </c>
      <c r="C15" s="115" t="s">
        <v>74</v>
      </c>
      <c r="D15" s="79" t="s">
        <v>880</v>
      </c>
      <c r="E15" s="38" t="s">
        <v>879</v>
      </c>
      <c r="F15" s="95" t="s">
        <v>879</v>
      </c>
      <c r="G15" s="38" t="s">
        <v>879</v>
      </c>
    </row>
    <row r="16" spans="2:9" x14ac:dyDescent="0.25">
      <c r="B16" s="114">
        <v>7</v>
      </c>
      <c r="C16" s="115" t="s">
        <v>78</v>
      </c>
      <c r="D16" s="79" t="s">
        <v>880</v>
      </c>
      <c r="E16" s="79" t="s">
        <v>880</v>
      </c>
      <c r="F16" s="38" t="s">
        <v>879</v>
      </c>
      <c r="G16" s="38" t="s">
        <v>879</v>
      </c>
    </row>
    <row r="17" spans="2:7" x14ac:dyDescent="0.25">
      <c r="B17" s="114">
        <v>8</v>
      </c>
      <c r="C17" s="115" t="s">
        <v>80</v>
      </c>
      <c r="D17" s="38" t="s">
        <v>879</v>
      </c>
      <c r="E17" s="38" t="s">
        <v>879</v>
      </c>
      <c r="F17" s="79" t="s">
        <v>880</v>
      </c>
      <c r="G17" s="38" t="s">
        <v>879</v>
      </c>
    </row>
    <row r="18" spans="2:7" x14ac:dyDescent="0.25">
      <c r="B18" s="114">
        <v>9</v>
      </c>
      <c r="C18" s="115" t="s">
        <v>82</v>
      </c>
      <c r="D18" s="79" t="s">
        <v>880</v>
      </c>
      <c r="E18" s="38" t="s">
        <v>879</v>
      </c>
      <c r="F18" s="95" t="s">
        <v>879</v>
      </c>
      <c r="G18" s="38" t="s">
        <v>879</v>
      </c>
    </row>
    <row r="19" spans="2:7" x14ac:dyDescent="0.25">
      <c r="B19" s="114">
        <v>10</v>
      </c>
      <c r="C19" s="115" t="s">
        <v>84</v>
      </c>
      <c r="D19" s="79" t="s">
        <v>880</v>
      </c>
      <c r="E19" s="38" t="s">
        <v>879</v>
      </c>
      <c r="F19" s="95" t="s">
        <v>879</v>
      </c>
      <c r="G19" s="38" t="s">
        <v>879</v>
      </c>
    </row>
    <row r="20" spans="2:7" x14ac:dyDescent="0.25">
      <c r="B20" s="114">
        <v>11</v>
      </c>
      <c r="C20" s="115" t="s">
        <v>100</v>
      </c>
      <c r="D20" s="79" t="s">
        <v>880</v>
      </c>
      <c r="E20" s="38" t="s">
        <v>879</v>
      </c>
      <c r="F20" s="95" t="s">
        <v>879</v>
      </c>
      <c r="G20" s="38" t="s">
        <v>879</v>
      </c>
    </row>
    <row r="21" spans="2:7" x14ac:dyDescent="0.25">
      <c r="B21" s="114">
        <v>12</v>
      </c>
      <c r="C21" s="115" t="s">
        <v>102</v>
      </c>
      <c r="D21" s="38" t="s">
        <v>879</v>
      </c>
      <c r="E21" s="38" t="s">
        <v>879</v>
      </c>
      <c r="F21" s="79" t="s">
        <v>880</v>
      </c>
      <c r="G21" s="38" t="s">
        <v>879</v>
      </c>
    </row>
    <row r="22" spans="2:7" x14ac:dyDescent="0.25">
      <c r="B22" s="114">
        <v>13</v>
      </c>
      <c r="C22" s="115" t="s">
        <v>104</v>
      </c>
      <c r="D22" s="79" t="s">
        <v>880</v>
      </c>
      <c r="E22" s="38" t="s">
        <v>879</v>
      </c>
      <c r="F22" s="95" t="s">
        <v>879</v>
      </c>
      <c r="G22" s="38" t="s">
        <v>879</v>
      </c>
    </row>
    <row r="23" spans="2:7" x14ac:dyDescent="0.25">
      <c r="B23" s="114">
        <v>14</v>
      </c>
      <c r="C23" s="115" t="s">
        <v>106</v>
      </c>
      <c r="D23" s="79" t="s">
        <v>880</v>
      </c>
      <c r="E23" s="38" t="s">
        <v>879</v>
      </c>
      <c r="F23" s="95" t="s">
        <v>879</v>
      </c>
      <c r="G23" s="38" t="s">
        <v>879</v>
      </c>
    </row>
    <row r="24" spans="2:7" x14ac:dyDescent="0.25">
      <c r="B24" s="114">
        <v>15</v>
      </c>
      <c r="C24" s="115" t="s">
        <v>116</v>
      </c>
      <c r="D24" s="79" t="s">
        <v>880</v>
      </c>
      <c r="E24" s="38" t="s">
        <v>879</v>
      </c>
      <c r="F24" s="95" t="s">
        <v>879</v>
      </c>
      <c r="G24" s="38" t="s">
        <v>879</v>
      </c>
    </row>
    <row r="25" spans="2:7" x14ac:dyDescent="0.25">
      <c r="B25" s="114">
        <v>16</v>
      </c>
      <c r="C25" s="115" t="s">
        <v>120</v>
      </c>
      <c r="D25" s="79" t="s">
        <v>880</v>
      </c>
      <c r="E25" s="79" t="s">
        <v>880</v>
      </c>
      <c r="F25" s="38" t="s">
        <v>879</v>
      </c>
      <c r="G25" s="38" t="s">
        <v>879</v>
      </c>
    </row>
    <row r="26" spans="2:7" x14ac:dyDescent="0.25">
      <c r="B26" s="114">
        <v>17</v>
      </c>
      <c r="C26" s="115" t="s">
        <v>122</v>
      </c>
      <c r="D26" s="79" t="s">
        <v>880</v>
      </c>
      <c r="E26" s="38" t="s">
        <v>879</v>
      </c>
      <c r="F26" s="95" t="s">
        <v>879</v>
      </c>
      <c r="G26" s="38" t="s">
        <v>879</v>
      </c>
    </row>
    <row r="27" spans="2:7" x14ac:dyDescent="0.25">
      <c r="B27" s="114">
        <v>18</v>
      </c>
      <c r="C27" s="115" t="s">
        <v>124</v>
      </c>
      <c r="D27" s="79" t="s">
        <v>880</v>
      </c>
      <c r="E27" s="38" t="s">
        <v>879</v>
      </c>
      <c r="F27" s="95" t="s">
        <v>879</v>
      </c>
      <c r="G27" s="38" t="s">
        <v>879</v>
      </c>
    </row>
    <row r="28" spans="2:7" x14ac:dyDescent="0.25">
      <c r="B28" s="114">
        <v>19</v>
      </c>
      <c r="C28" s="115" t="s">
        <v>126</v>
      </c>
      <c r="D28" s="79" t="s">
        <v>880</v>
      </c>
      <c r="E28" s="38" t="s">
        <v>879</v>
      </c>
      <c r="F28" s="95" t="s">
        <v>879</v>
      </c>
      <c r="G28" s="38" t="s">
        <v>879</v>
      </c>
    </row>
    <row r="29" spans="2:7" x14ac:dyDescent="0.25">
      <c r="B29" s="114">
        <v>20</v>
      </c>
      <c r="C29" s="115" t="s">
        <v>128</v>
      </c>
      <c r="D29" s="38" t="s">
        <v>879</v>
      </c>
      <c r="E29" s="38" t="s">
        <v>879</v>
      </c>
      <c r="F29" s="79" t="s">
        <v>880</v>
      </c>
      <c r="G29" s="38" t="s">
        <v>879</v>
      </c>
    </row>
    <row r="30" spans="2:7" x14ac:dyDescent="0.25">
      <c r="B30" s="114">
        <v>21</v>
      </c>
      <c r="C30" s="115" t="s">
        <v>129</v>
      </c>
      <c r="D30" s="79" t="s">
        <v>880</v>
      </c>
      <c r="E30" s="38" t="s">
        <v>879</v>
      </c>
      <c r="F30" s="95" t="s">
        <v>879</v>
      </c>
      <c r="G30" s="38" t="s">
        <v>879</v>
      </c>
    </row>
    <row r="31" spans="2:7" x14ac:dyDescent="0.25">
      <c r="B31" s="114">
        <v>22</v>
      </c>
      <c r="C31" s="115" t="s">
        <v>131</v>
      </c>
      <c r="D31" s="79" t="s">
        <v>880</v>
      </c>
      <c r="E31" s="38" t="s">
        <v>879</v>
      </c>
      <c r="F31" s="95" t="s">
        <v>879</v>
      </c>
      <c r="G31" s="38" t="s">
        <v>879</v>
      </c>
    </row>
    <row r="32" spans="2:7" x14ac:dyDescent="0.25">
      <c r="B32" s="114">
        <v>23</v>
      </c>
      <c r="C32" s="115" t="s">
        <v>133</v>
      </c>
      <c r="D32" s="79" t="s">
        <v>880</v>
      </c>
      <c r="E32" s="38" t="s">
        <v>879</v>
      </c>
      <c r="F32" s="95" t="s">
        <v>879</v>
      </c>
      <c r="G32" s="38" t="s">
        <v>879</v>
      </c>
    </row>
    <row r="33" spans="2:7" x14ac:dyDescent="0.25">
      <c r="B33" s="114">
        <v>24</v>
      </c>
      <c r="C33" s="115" t="s">
        <v>135</v>
      </c>
      <c r="D33" s="79" t="s">
        <v>880</v>
      </c>
      <c r="E33" s="38" t="s">
        <v>879</v>
      </c>
      <c r="F33" s="95" t="s">
        <v>879</v>
      </c>
      <c r="G33" s="38" t="s">
        <v>879</v>
      </c>
    </row>
    <row r="34" spans="2:7" x14ac:dyDescent="0.25">
      <c r="B34" s="114">
        <v>25</v>
      </c>
      <c r="C34" s="115" t="s">
        <v>145</v>
      </c>
      <c r="D34" s="79" t="s">
        <v>880</v>
      </c>
      <c r="E34" s="38" t="s">
        <v>879</v>
      </c>
      <c r="F34" s="95" t="s">
        <v>879</v>
      </c>
      <c r="G34" s="38" t="s">
        <v>879</v>
      </c>
    </row>
    <row r="35" spans="2:7" x14ac:dyDescent="0.25">
      <c r="B35" s="114">
        <v>26</v>
      </c>
      <c r="C35" s="115" t="s">
        <v>147</v>
      </c>
      <c r="D35" s="79" t="s">
        <v>880</v>
      </c>
      <c r="E35" s="38" t="s">
        <v>879</v>
      </c>
      <c r="F35" s="95" t="s">
        <v>879</v>
      </c>
      <c r="G35" s="38" t="s">
        <v>879</v>
      </c>
    </row>
    <row r="36" spans="2:7" x14ac:dyDescent="0.25">
      <c r="B36" s="114">
        <v>27</v>
      </c>
      <c r="C36" s="115" t="s">
        <v>149</v>
      </c>
      <c r="D36" s="79" t="s">
        <v>880</v>
      </c>
      <c r="E36" s="38" t="s">
        <v>879</v>
      </c>
      <c r="F36" s="95" t="s">
        <v>879</v>
      </c>
      <c r="G36" s="38" t="s">
        <v>879</v>
      </c>
    </row>
    <row r="37" spans="2:7" x14ac:dyDescent="0.25">
      <c r="B37" s="114">
        <v>28</v>
      </c>
      <c r="C37" s="115" t="s">
        <v>151</v>
      </c>
      <c r="D37" s="38" t="s">
        <v>879</v>
      </c>
      <c r="E37" s="38" t="s">
        <v>879</v>
      </c>
      <c r="F37" s="79" t="s">
        <v>880</v>
      </c>
      <c r="G37" s="38" t="s">
        <v>879</v>
      </c>
    </row>
    <row r="38" spans="2:7" x14ac:dyDescent="0.25">
      <c r="B38" s="114">
        <v>29</v>
      </c>
      <c r="C38" s="115" t="s">
        <v>153</v>
      </c>
      <c r="D38" s="79" t="s">
        <v>880</v>
      </c>
      <c r="E38" s="38" t="s">
        <v>879</v>
      </c>
      <c r="F38" s="95" t="s">
        <v>879</v>
      </c>
      <c r="G38" s="38" t="s">
        <v>879</v>
      </c>
    </row>
    <row r="39" spans="2:7" x14ac:dyDescent="0.25">
      <c r="B39" s="114">
        <v>30</v>
      </c>
      <c r="C39" s="115" t="s">
        <v>155</v>
      </c>
      <c r="D39" s="79" t="s">
        <v>880</v>
      </c>
      <c r="E39" s="38" t="s">
        <v>879</v>
      </c>
      <c r="F39" s="79" t="s">
        <v>880</v>
      </c>
      <c r="G39" s="38" t="s">
        <v>879</v>
      </c>
    </row>
    <row r="40" spans="2:7" x14ac:dyDescent="0.25">
      <c r="B40" s="114">
        <v>31</v>
      </c>
      <c r="C40" s="115" t="s">
        <v>157</v>
      </c>
      <c r="D40" s="38" t="s">
        <v>879</v>
      </c>
      <c r="E40" s="38" t="s">
        <v>879</v>
      </c>
      <c r="F40" s="79" t="s">
        <v>880</v>
      </c>
      <c r="G40" s="38" t="s">
        <v>879</v>
      </c>
    </row>
    <row r="41" spans="2:7" x14ac:dyDescent="0.25">
      <c r="B41" s="114">
        <v>32</v>
      </c>
      <c r="C41" s="115" t="s">
        <v>159</v>
      </c>
      <c r="D41" s="79" t="s">
        <v>880</v>
      </c>
      <c r="E41" s="38" t="s">
        <v>879</v>
      </c>
      <c r="F41" s="79" t="s">
        <v>880</v>
      </c>
      <c r="G41" s="38" t="s">
        <v>879</v>
      </c>
    </row>
    <row r="42" spans="2:7" x14ac:dyDescent="0.25">
      <c r="B42" s="114">
        <v>33</v>
      </c>
      <c r="C42" s="115" t="s">
        <v>161</v>
      </c>
      <c r="D42" s="38" t="s">
        <v>879</v>
      </c>
      <c r="E42" s="38" t="s">
        <v>879</v>
      </c>
      <c r="F42" s="79" t="s">
        <v>880</v>
      </c>
      <c r="G42" s="38" t="s">
        <v>879</v>
      </c>
    </row>
    <row r="43" spans="2:7" x14ac:dyDescent="0.25">
      <c r="B43" s="114">
        <v>34</v>
      </c>
      <c r="C43" s="115" t="s">
        <v>163</v>
      </c>
      <c r="D43" s="79" t="s">
        <v>880</v>
      </c>
      <c r="E43" s="38" t="s">
        <v>879</v>
      </c>
      <c r="F43" s="95" t="s">
        <v>879</v>
      </c>
      <c r="G43" s="38" t="s">
        <v>879</v>
      </c>
    </row>
    <row r="44" spans="2:7" x14ac:dyDescent="0.25">
      <c r="B44" s="114">
        <v>35</v>
      </c>
      <c r="C44" s="115" t="s">
        <v>165</v>
      </c>
      <c r="D44" s="79" t="s">
        <v>880</v>
      </c>
      <c r="E44" s="38" t="s">
        <v>879</v>
      </c>
      <c r="F44" s="95" t="s">
        <v>879</v>
      </c>
      <c r="G44" s="38" t="s">
        <v>879</v>
      </c>
    </row>
    <row r="45" spans="2:7" x14ac:dyDescent="0.25">
      <c r="B45" s="114">
        <v>36</v>
      </c>
      <c r="C45" s="115" t="s">
        <v>167</v>
      </c>
      <c r="D45" s="79" t="s">
        <v>880</v>
      </c>
      <c r="E45" s="38" t="s">
        <v>879</v>
      </c>
      <c r="F45" s="79" t="s">
        <v>880</v>
      </c>
      <c r="G45" s="38" t="s">
        <v>879</v>
      </c>
    </row>
    <row r="46" spans="2:7" x14ac:dyDescent="0.25">
      <c r="B46" s="114">
        <v>37</v>
      </c>
      <c r="C46" s="115" t="s">
        <v>169</v>
      </c>
      <c r="D46" s="79" t="s">
        <v>880</v>
      </c>
      <c r="E46" s="79" t="s">
        <v>880</v>
      </c>
      <c r="F46" s="38" t="s">
        <v>879</v>
      </c>
      <c r="G46" s="38" t="s">
        <v>879</v>
      </c>
    </row>
    <row r="47" spans="2:7" x14ac:dyDescent="0.25">
      <c r="B47" s="114">
        <v>38</v>
      </c>
      <c r="C47" s="115" t="s">
        <v>171</v>
      </c>
      <c r="D47" s="79" t="s">
        <v>880</v>
      </c>
      <c r="E47" s="79" t="s">
        <v>880</v>
      </c>
      <c r="F47" s="38" t="s">
        <v>879</v>
      </c>
      <c r="G47" s="38" t="s">
        <v>879</v>
      </c>
    </row>
    <row r="48" spans="2:7" x14ac:dyDescent="0.25">
      <c r="B48" s="114">
        <v>39</v>
      </c>
      <c r="C48" s="115" t="s">
        <v>181</v>
      </c>
      <c r="D48" s="38" t="s">
        <v>879</v>
      </c>
      <c r="E48" s="38" t="s">
        <v>879</v>
      </c>
      <c r="F48" s="79" t="s">
        <v>880</v>
      </c>
      <c r="G48" s="38" t="s">
        <v>879</v>
      </c>
    </row>
    <row r="49" spans="2:7" x14ac:dyDescent="0.25">
      <c r="B49" s="114">
        <v>40</v>
      </c>
      <c r="C49" s="115" t="s">
        <v>183</v>
      </c>
      <c r="D49" s="79" t="s">
        <v>880</v>
      </c>
      <c r="E49" s="79" t="s">
        <v>880</v>
      </c>
      <c r="F49" s="38" t="s">
        <v>879</v>
      </c>
      <c r="G49" s="38" t="s">
        <v>879</v>
      </c>
    </row>
    <row r="50" spans="2:7" x14ac:dyDescent="0.25">
      <c r="B50" s="114">
        <v>41</v>
      </c>
      <c r="C50" s="115" t="s">
        <v>185</v>
      </c>
      <c r="D50" s="79" t="s">
        <v>880</v>
      </c>
      <c r="E50" s="38" t="s">
        <v>879</v>
      </c>
      <c r="F50" s="79" t="s">
        <v>880</v>
      </c>
      <c r="G50" s="38" t="s">
        <v>879</v>
      </c>
    </row>
    <row r="51" spans="2:7" x14ac:dyDescent="0.25">
      <c r="B51" s="114">
        <v>42</v>
      </c>
      <c r="C51" s="115" t="s">
        <v>187</v>
      </c>
      <c r="D51" s="38" t="s">
        <v>879</v>
      </c>
      <c r="E51" s="38" t="s">
        <v>879</v>
      </c>
      <c r="F51" s="79" t="s">
        <v>880</v>
      </c>
      <c r="G51" s="38" t="s">
        <v>879</v>
      </c>
    </row>
    <row r="52" spans="2:7" x14ac:dyDescent="0.25">
      <c r="B52" s="114">
        <v>43</v>
      </c>
      <c r="C52" s="115" t="s">
        <v>189</v>
      </c>
      <c r="D52" s="79" t="s">
        <v>880</v>
      </c>
      <c r="E52" s="79" t="s">
        <v>880</v>
      </c>
      <c r="F52" s="38" t="s">
        <v>879</v>
      </c>
      <c r="G52" s="38" t="s">
        <v>879</v>
      </c>
    </row>
    <row r="53" spans="2:7" x14ac:dyDescent="0.25">
      <c r="B53" s="114">
        <v>44</v>
      </c>
      <c r="C53" s="115" t="s">
        <v>191</v>
      </c>
      <c r="D53" s="79" t="s">
        <v>880</v>
      </c>
      <c r="E53" s="38" t="s">
        <v>879</v>
      </c>
      <c r="F53" s="79" t="s">
        <v>880</v>
      </c>
      <c r="G53" s="38" t="s">
        <v>879</v>
      </c>
    </row>
    <row r="54" spans="2:7" x14ac:dyDescent="0.25">
      <c r="B54" s="114">
        <v>45</v>
      </c>
      <c r="C54" s="115" t="s">
        <v>193</v>
      </c>
      <c r="D54" s="38" t="s">
        <v>879</v>
      </c>
      <c r="E54" s="38" t="s">
        <v>879</v>
      </c>
      <c r="F54" s="79" t="s">
        <v>880</v>
      </c>
      <c r="G54" s="38" t="s">
        <v>879</v>
      </c>
    </row>
    <row r="55" spans="2:7" x14ac:dyDescent="0.25">
      <c r="B55" s="114">
        <v>46</v>
      </c>
      <c r="C55" s="115" t="s">
        <v>197</v>
      </c>
      <c r="D55" s="38" t="s">
        <v>879</v>
      </c>
      <c r="E55" s="38" t="s">
        <v>879</v>
      </c>
      <c r="F55" s="79" t="s">
        <v>880</v>
      </c>
      <c r="G55" s="38" t="s">
        <v>879</v>
      </c>
    </row>
    <row r="56" spans="2:7" x14ac:dyDescent="0.25">
      <c r="B56" s="114">
        <v>47</v>
      </c>
      <c r="C56" s="115" t="s">
        <v>199</v>
      </c>
      <c r="D56" s="79" t="s">
        <v>880</v>
      </c>
      <c r="E56" s="38" t="s">
        <v>879</v>
      </c>
      <c r="F56" s="79" t="s">
        <v>880</v>
      </c>
      <c r="G56" s="38" t="s">
        <v>879</v>
      </c>
    </row>
    <row r="57" spans="2:7" x14ac:dyDescent="0.25">
      <c r="B57" s="114">
        <v>48</v>
      </c>
      <c r="C57" s="115" t="s">
        <v>201</v>
      </c>
      <c r="D57" s="79" t="s">
        <v>880</v>
      </c>
      <c r="E57" s="38" t="s">
        <v>879</v>
      </c>
      <c r="F57" s="79" t="s">
        <v>880</v>
      </c>
      <c r="G57" s="38" t="s">
        <v>879</v>
      </c>
    </row>
    <row r="58" spans="2:7" x14ac:dyDescent="0.25">
      <c r="B58" s="114">
        <v>49</v>
      </c>
      <c r="C58" s="115" t="s">
        <v>203</v>
      </c>
      <c r="D58" s="79" t="s">
        <v>880</v>
      </c>
      <c r="E58" s="38" t="s">
        <v>879</v>
      </c>
      <c r="F58" s="79" t="s">
        <v>880</v>
      </c>
      <c r="G58" s="38" t="s">
        <v>879</v>
      </c>
    </row>
    <row r="59" spans="2:7" x14ac:dyDescent="0.25">
      <c r="B59" s="114">
        <v>50</v>
      </c>
      <c r="C59" s="115" t="s">
        <v>205</v>
      </c>
      <c r="D59" s="79" t="s">
        <v>880</v>
      </c>
      <c r="E59" s="79" t="s">
        <v>880</v>
      </c>
      <c r="F59" s="38" t="s">
        <v>879</v>
      </c>
      <c r="G59" s="79" t="s">
        <v>880</v>
      </c>
    </row>
    <row r="60" spans="2:7" x14ac:dyDescent="0.25">
      <c r="B60" s="114">
        <v>51</v>
      </c>
      <c r="C60" s="115" t="s">
        <v>207</v>
      </c>
      <c r="D60" s="79" t="s">
        <v>880</v>
      </c>
      <c r="E60" s="38" t="s">
        <v>879</v>
      </c>
      <c r="F60" s="95" t="s">
        <v>879</v>
      </c>
      <c r="G60" s="38" t="s">
        <v>879</v>
      </c>
    </row>
    <row r="61" spans="2:7" x14ac:dyDescent="0.25">
      <c r="B61" s="114">
        <v>52</v>
      </c>
      <c r="C61" s="115" t="s">
        <v>209</v>
      </c>
      <c r="D61" s="38" t="s">
        <v>879</v>
      </c>
      <c r="E61" s="38" t="s">
        <v>879</v>
      </c>
      <c r="F61" s="79" t="s">
        <v>880</v>
      </c>
      <c r="G61" s="38" t="s">
        <v>879</v>
      </c>
    </row>
    <row r="62" spans="2:7" x14ac:dyDescent="0.25">
      <c r="B62" s="114">
        <v>53</v>
      </c>
      <c r="C62" s="115" t="s">
        <v>211</v>
      </c>
      <c r="D62" s="38" t="s">
        <v>879</v>
      </c>
      <c r="E62" s="38" t="s">
        <v>879</v>
      </c>
      <c r="F62" s="79" t="s">
        <v>880</v>
      </c>
      <c r="G62" s="38" t="s">
        <v>879</v>
      </c>
    </row>
    <row r="63" spans="2:7" x14ac:dyDescent="0.25">
      <c r="B63" s="114">
        <v>54</v>
      </c>
      <c r="C63" s="115" t="s">
        <v>213</v>
      </c>
      <c r="D63" s="79" t="s">
        <v>880</v>
      </c>
      <c r="E63" s="38" t="s">
        <v>879</v>
      </c>
      <c r="F63" s="79" t="s">
        <v>880</v>
      </c>
      <c r="G63" s="38" t="s">
        <v>879</v>
      </c>
    </row>
    <row r="64" spans="2:7" x14ac:dyDescent="0.25">
      <c r="B64" s="114">
        <v>55</v>
      </c>
      <c r="C64" s="115" t="s">
        <v>215</v>
      </c>
      <c r="D64" s="79" t="s">
        <v>880</v>
      </c>
      <c r="E64" s="38" t="s">
        <v>879</v>
      </c>
      <c r="F64" s="79" t="s">
        <v>880</v>
      </c>
      <c r="G64" s="38" t="s">
        <v>879</v>
      </c>
    </row>
    <row r="65" spans="2:7" x14ac:dyDescent="0.25">
      <c r="B65" s="114">
        <v>56</v>
      </c>
      <c r="C65" s="115" t="s">
        <v>217</v>
      </c>
      <c r="D65" s="79" t="s">
        <v>880</v>
      </c>
      <c r="E65" s="38" t="s">
        <v>879</v>
      </c>
      <c r="F65" s="95" t="s">
        <v>879</v>
      </c>
      <c r="G65" s="38" t="s">
        <v>879</v>
      </c>
    </row>
    <row r="66" spans="2:7" x14ac:dyDescent="0.25">
      <c r="B66" s="114">
        <v>57</v>
      </c>
      <c r="C66" s="115" t="s">
        <v>219</v>
      </c>
      <c r="D66" s="79" t="s">
        <v>880</v>
      </c>
      <c r="E66" s="38" t="s">
        <v>879</v>
      </c>
      <c r="F66" s="95" t="s">
        <v>879</v>
      </c>
      <c r="G66" s="38" t="s">
        <v>879</v>
      </c>
    </row>
    <row r="67" spans="2:7" x14ac:dyDescent="0.25">
      <c r="B67" s="114">
        <v>58</v>
      </c>
      <c r="C67" s="115" t="s">
        <v>221</v>
      </c>
      <c r="D67" s="79" t="s">
        <v>880</v>
      </c>
      <c r="E67" s="79" t="s">
        <v>880</v>
      </c>
      <c r="F67" s="38" t="s">
        <v>879</v>
      </c>
      <c r="G67" s="79" t="s">
        <v>880</v>
      </c>
    </row>
    <row r="68" spans="2:7" x14ac:dyDescent="0.25">
      <c r="B68" s="114">
        <v>59</v>
      </c>
      <c r="C68" s="115" t="s">
        <v>225</v>
      </c>
      <c r="D68" s="79" t="s">
        <v>880</v>
      </c>
      <c r="E68" s="38" t="s">
        <v>879</v>
      </c>
      <c r="F68" s="79" t="s">
        <v>880</v>
      </c>
      <c r="G68" s="38" t="s">
        <v>879</v>
      </c>
    </row>
    <row r="69" spans="2:7" x14ac:dyDescent="0.25">
      <c r="B69" s="114">
        <v>60</v>
      </c>
      <c r="C69" s="115" t="s">
        <v>229</v>
      </c>
      <c r="D69" s="79" t="s">
        <v>880</v>
      </c>
      <c r="E69" s="38" t="s">
        <v>879</v>
      </c>
      <c r="F69" s="79" t="s">
        <v>880</v>
      </c>
      <c r="G69" s="38" t="s">
        <v>879</v>
      </c>
    </row>
    <row r="70" spans="2:7" x14ac:dyDescent="0.25">
      <c r="B70" s="114">
        <v>61</v>
      </c>
      <c r="C70" s="115" t="s">
        <v>231</v>
      </c>
      <c r="D70" s="79" t="s">
        <v>880</v>
      </c>
      <c r="E70" s="38" t="s">
        <v>879</v>
      </c>
      <c r="F70" s="79" t="s">
        <v>880</v>
      </c>
      <c r="G70" s="38" t="s">
        <v>879</v>
      </c>
    </row>
    <row r="71" spans="2:7" x14ac:dyDescent="0.25">
      <c r="B71" s="114">
        <v>62</v>
      </c>
      <c r="C71" s="115" t="s">
        <v>233</v>
      </c>
      <c r="D71" s="79" t="s">
        <v>880</v>
      </c>
      <c r="E71" s="38" t="s">
        <v>879</v>
      </c>
      <c r="F71" s="79" t="s">
        <v>880</v>
      </c>
      <c r="G71" s="38" t="s">
        <v>879</v>
      </c>
    </row>
    <row r="72" spans="2:7" x14ac:dyDescent="0.25">
      <c r="B72" s="114">
        <v>63</v>
      </c>
      <c r="C72" s="115" t="s">
        <v>243</v>
      </c>
      <c r="D72" s="79" t="s">
        <v>880</v>
      </c>
      <c r="E72" s="38" t="s">
        <v>879</v>
      </c>
      <c r="F72" s="79" t="s">
        <v>880</v>
      </c>
      <c r="G72" s="38" t="s">
        <v>879</v>
      </c>
    </row>
    <row r="73" spans="2:7" x14ac:dyDescent="0.25">
      <c r="B73" s="114">
        <v>64</v>
      </c>
      <c r="C73" s="115" t="s">
        <v>245</v>
      </c>
      <c r="D73" s="79" t="s">
        <v>880</v>
      </c>
      <c r="E73" s="38" t="s">
        <v>879</v>
      </c>
      <c r="F73" s="79" t="s">
        <v>880</v>
      </c>
      <c r="G73" s="38" t="s">
        <v>879</v>
      </c>
    </row>
    <row r="74" spans="2:7" x14ac:dyDescent="0.25">
      <c r="B74" s="114">
        <v>65</v>
      </c>
      <c r="C74" s="115" t="s">
        <v>251</v>
      </c>
      <c r="D74" s="79" t="s">
        <v>880</v>
      </c>
      <c r="E74" s="38" t="s">
        <v>879</v>
      </c>
      <c r="F74" s="79" t="s">
        <v>880</v>
      </c>
      <c r="G74" s="38" t="s">
        <v>879</v>
      </c>
    </row>
    <row r="75" spans="2:7" x14ac:dyDescent="0.25">
      <c r="B75" s="114">
        <v>66</v>
      </c>
      <c r="C75" s="115" t="s">
        <v>253</v>
      </c>
      <c r="D75" s="79" t="s">
        <v>880</v>
      </c>
      <c r="E75" s="38" t="s">
        <v>879</v>
      </c>
      <c r="F75" s="79" t="s">
        <v>880</v>
      </c>
      <c r="G75" s="38" t="s">
        <v>879</v>
      </c>
    </row>
    <row r="76" spans="2:7" x14ac:dyDescent="0.25">
      <c r="B76" s="114">
        <v>67</v>
      </c>
      <c r="C76" s="115" t="s">
        <v>255</v>
      </c>
      <c r="D76" s="79" t="s">
        <v>880</v>
      </c>
      <c r="E76" s="38" t="s">
        <v>879</v>
      </c>
      <c r="F76" s="79" t="s">
        <v>880</v>
      </c>
      <c r="G76" s="38" t="s">
        <v>879</v>
      </c>
    </row>
    <row r="77" spans="2:7" x14ac:dyDescent="0.25">
      <c r="B77" s="114">
        <v>68</v>
      </c>
      <c r="C77" s="115" t="s">
        <v>257</v>
      </c>
      <c r="D77" s="79" t="s">
        <v>880</v>
      </c>
      <c r="E77" s="38" t="s">
        <v>879</v>
      </c>
      <c r="F77" s="79" t="s">
        <v>880</v>
      </c>
      <c r="G77" s="38" t="s">
        <v>879</v>
      </c>
    </row>
    <row r="78" spans="2:7" x14ac:dyDescent="0.25">
      <c r="B78" s="114">
        <v>69</v>
      </c>
      <c r="C78" s="115" t="s">
        <v>259</v>
      </c>
      <c r="D78" s="38" t="s">
        <v>879</v>
      </c>
      <c r="E78" s="38" t="s">
        <v>879</v>
      </c>
      <c r="F78" s="79" t="s">
        <v>880</v>
      </c>
      <c r="G78" s="38" t="s">
        <v>879</v>
      </c>
    </row>
    <row r="79" spans="2:7" x14ac:dyDescent="0.25">
      <c r="B79" s="114">
        <v>70</v>
      </c>
      <c r="C79" s="115" t="s">
        <v>271</v>
      </c>
      <c r="D79" s="79" t="s">
        <v>880</v>
      </c>
      <c r="E79" s="79" t="s">
        <v>880</v>
      </c>
      <c r="F79" s="38" t="s">
        <v>879</v>
      </c>
      <c r="G79" s="79" t="s">
        <v>880</v>
      </c>
    </row>
    <row r="80" spans="2:7" x14ac:dyDescent="0.25">
      <c r="B80" s="114">
        <v>71</v>
      </c>
      <c r="C80" s="115" t="s">
        <v>281</v>
      </c>
      <c r="D80" s="79" t="s">
        <v>880</v>
      </c>
      <c r="E80" s="79" t="s">
        <v>880</v>
      </c>
      <c r="F80" s="38" t="s">
        <v>879</v>
      </c>
      <c r="G80" s="79" t="s">
        <v>880</v>
      </c>
    </row>
    <row r="81" spans="2:7" x14ac:dyDescent="0.25">
      <c r="B81" s="114">
        <v>72</v>
      </c>
      <c r="C81" s="115" t="s">
        <v>283</v>
      </c>
      <c r="D81" s="79" t="s">
        <v>880</v>
      </c>
      <c r="E81" s="38" t="s">
        <v>879</v>
      </c>
      <c r="F81" s="79" t="s">
        <v>880</v>
      </c>
      <c r="G81" s="38" t="s">
        <v>879</v>
      </c>
    </row>
    <row r="82" spans="2:7" x14ac:dyDescent="0.25">
      <c r="B82" s="114">
        <v>73</v>
      </c>
      <c r="C82" s="115" t="s">
        <v>285</v>
      </c>
      <c r="D82" s="79" t="s">
        <v>880</v>
      </c>
      <c r="E82" s="38" t="s">
        <v>879</v>
      </c>
      <c r="F82" s="79" t="s">
        <v>880</v>
      </c>
      <c r="G82" s="38" t="s">
        <v>879</v>
      </c>
    </row>
    <row r="83" spans="2:7" x14ac:dyDescent="0.25">
      <c r="B83" s="114">
        <v>74</v>
      </c>
      <c r="C83" s="115" t="s">
        <v>287</v>
      </c>
      <c r="D83" s="79" t="s">
        <v>880</v>
      </c>
      <c r="E83" s="79" t="s">
        <v>880</v>
      </c>
      <c r="F83" s="38" t="s">
        <v>879</v>
      </c>
      <c r="G83" s="79" t="s">
        <v>880</v>
      </c>
    </row>
    <row r="84" spans="2:7" x14ac:dyDescent="0.25">
      <c r="B84" s="114">
        <v>75</v>
      </c>
      <c r="C84" s="115" t="s">
        <v>289</v>
      </c>
      <c r="D84" s="79" t="s">
        <v>880</v>
      </c>
      <c r="E84" s="79" t="s">
        <v>880</v>
      </c>
      <c r="F84" s="38" t="s">
        <v>879</v>
      </c>
      <c r="G84" s="38" t="s">
        <v>879</v>
      </c>
    </row>
    <row r="85" spans="2:7" x14ac:dyDescent="0.25">
      <c r="B85" s="114">
        <v>76</v>
      </c>
      <c r="C85" s="115" t="s">
        <v>291</v>
      </c>
      <c r="D85" s="79" t="s">
        <v>880</v>
      </c>
      <c r="E85" s="38" t="s">
        <v>879</v>
      </c>
      <c r="F85" s="79" t="s">
        <v>880</v>
      </c>
      <c r="G85" s="38" t="s">
        <v>879</v>
      </c>
    </row>
    <row r="86" spans="2:7" x14ac:dyDescent="0.25">
      <c r="B86" s="114">
        <v>77</v>
      </c>
      <c r="C86" s="115" t="s">
        <v>293</v>
      </c>
      <c r="D86" s="79" t="s">
        <v>880</v>
      </c>
      <c r="E86" s="38" t="s">
        <v>879</v>
      </c>
      <c r="F86" s="79" t="s">
        <v>880</v>
      </c>
      <c r="G86" s="38" t="s">
        <v>879</v>
      </c>
    </row>
    <row r="87" spans="2:7" x14ac:dyDescent="0.25">
      <c r="B87" s="114">
        <v>78</v>
      </c>
      <c r="C87" s="115" t="s">
        <v>295</v>
      </c>
      <c r="D87" s="79" t="s">
        <v>880</v>
      </c>
      <c r="E87" s="38" t="s">
        <v>879</v>
      </c>
      <c r="F87" s="79" t="s">
        <v>880</v>
      </c>
      <c r="G87" s="38" t="s">
        <v>879</v>
      </c>
    </row>
    <row r="88" spans="2:7" x14ac:dyDescent="0.25">
      <c r="B88" s="114">
        <v>79</v>
      </c>
      <c r="C88" s="115" t="s">
        <v>297</v>
      </c>
      <c r="D88" s="79" t="s">
        <v>880</v>
      </c>
      <c r="E88" s="38" t="s">
        <v>879</v>
      </c>
      <c r="F88" s="79" t="s">
        <v>880</v>
      </c>
      <c r="G88" s="38" t="s">
        <v>879</v>
      </c>
    </row>
    <row r="89" spans="2:7" x14ac:dyDescent="0.25">
      <c r="B89" s="114">
        <v>80</v>
      </c>
      <c r="C89" s="115" t="s">
        <v>299</v>
      </c>
      <c r="D89" s="79" t="s">
        <v>880</v>
      </c>
      <c r="E89" s="38" t="s">
        <v>879</v>
      </c>
      <c r="F89" s="79" t="s">
        <v>880</v>
      </c>
      <c r="G89" s="38" t="s">
        <v>879</v>
      </c>
    </row>
    <row r="90" spans="2:7" x14ac:dyDescent="0.25">
      <c r="B90" s="114">
        <v>81</v>
      </c>
      <c r="C90" s="115" t="s">
        <v>301</v>
      </c>
      <c r="D90" s="79" t="s">
        <v>880</v>
      </c>
      <c r="E90" s="38" t="s">
        <v>879</v>
      </c>
      <c r="F90" s="79" t="s">
        <v>880</v>
      </c>
      <c r="G90" s="38" t="s">
        <v>879</v>
      </c>
    </row>
    <row r="91" spans="2:7" x14ac:dyDescent="0.25">
      <c r="B91" s="114">
        <v>82</v>
      </c>
      <c r="C91" s="115" t="s">
        <v>303</v>
      </c>
      <c r="D91" s="79" t="s">
        <v>880</v>
      </c>
      <c r="E91" s="38" t="s">
        <v>879</v>
      </c>
      <c r="F91" s="79" t="s">
        <v>880</v>
      </c>
      <c r="G91" s="38" t="s">
        <v>879</v>
      </c>
    </row>
    <row r="92" spans="2:7" x14ac:dyDescent="0.25">
      <c r="B92" s="114">
        <v>83</v>
      </c>
      <c r="C92" s="115" t="s">
        <v>305</v>
      </c>
      <c r="D92" s="79" t="s">
        <v>880</v>
      </c>
      <c r="E92" s="38" t="s">
        <v>879</v>
      </c>
      <c r="F92" s="79" t="s">
        <v>880</v>
      </c>
      <c r="G92" s="38" t="s">
        <v>879</v>
      </c>
    </row>
    <row r="93" spans="2:7" x14ac:dyDescent="0.25">
      <c r="B93" s="114">
        <v>84</v>
      </c>
      <c r="C93" s="115" t="s">
        <v>307</v>
      </c>
      <c r="D93" s="79" t="s">
        <v>880</v>
      </c>
      <c r="E93" s="38" t="s">
        <v>879</v>
      </c>
      <c r="F93" s="95" t="s">
        <v>879</v>
      </c>
      <c r="G93" s="38" t="s">
        <v>879</v>
      </c>
    </row>
    <row r="94" spans="2:7" x14ac:dyDescent="0.25">
      <c r="B94" s="114">
        <v>85</v>
      </c>
      <c r="C94" s="115" t="s">
        <v>309</v>
      </c>
      <c r="D94" s="38" t="s">
        <v>879</v>
      </c>
      <c r="E94" s="38" t="s">
        <v>879</v>
      </c>
      <c r="F94" s="79" t="s">
        <v>880</v>
      </c>
      <c r="G94" s="38" t="s">
        <v>879</v>
      </c>
    </row>
    <row r="95" spans="2:7" x14ac:dyDescent="0.25">
      <c r="B95" s="114">
        <v>86</v>
      </c>
      <c r="C95" s="115" t="s">
        <v>311</v>
      </c>
      <c r="D95" s="79" t="s">
        <v>880</v>
      </c>
      <c r="E95" s="38" t="s">
        <v>879</v>
      </c>
      <c r="F95" s="79" t="s">
        <v>880</v>
      </c>
      <c r="G95" s="38" t="s">
        <v>879</v>
      </c>
    </row>
    <row r="96" spans="2:7" x14ac:dyDescent="0.25">
      <c r="B96" s="114">
        <v>87</v>
      </c>
      <c r="C96" s="115" t="s">
        <v>313</v>
      </c>
      <c r="D96" s="38" t="s">
        <v>879</v>
      </c>
      <c r="E96" s="38" t="s">
        <v>879</v>
      </c>
      <c r="F96" s="79" t="s">
        <v>880</v>
      </c>
      <c r="G96" s="38" t="s">
        <v>879</v>
      </c>
    </row>
    <row r="97" spans="2:7" x14ac:dyDescent="0.25">
      <c r="B97" s="114">
        <v>88</v>
      </c>
      <c r="C97" s="115" t="s">
        <v>315</v>
      </c>
      <c r="D97" s="79" t="s">
        <v>880</v>
      </c>
      <c r="E97" s="38" t="s">
        <v>879</v>
      </c>
      <c r="F97" s="79" t="s">
        <v>880</v>
      </c>
      <c r="G97" s="38" t="s">
        <v>879</v>
      </c>
    </row>
    <row r="98" spans="2:7" x14ac:dyDescent="0.25">
      <c r="B98" s="114">
        <v>89</v>
      </c>
      <c r="C98" s="115" t="s">
        <v>317</v>
      </c>
      <c r="D98" s="38" t="s">
        <v>879</v>
      </c>
      <c r="E98" s="38" t="s">
        <v>879</v>
      </c>
      <c r="F98" s="79" t="s">
        <v>880</v>
      </c>
      <c r="G98" s="38" t="s">
        <v>879</v>
      </c>
    </row>
    <row r="99" spans="2:7" x14ac:dyDescent="0.25">
      <c r="B99" s="114">
        <v>90</v>
      </c>
      <c r="C99" s="115" t="s">
        <v>319</v>
      </c>
      <c r="D99" s="38" t="s">
        <v>879</v>
      </c>
      <c r="E99" s="38" t="s">
        <v>879</v>
      </c>
      <c r="F99" s="79" t="s">
        <v>880</v>
      </c>
      <c r="G99" s="38" t="s">
        <v>879</v>
      </c>
    </row>
    <row r="100" spans="2:7" x14ac:dyDescent="0.25">
      <c r="B100" s="114">
        <v>91</v>
      </c>
      <c r="C100" s="115" t="s">
        <v>321</v>
      </c>
      <c r="D100" s="79" t="s">
        <v>880</v>
      </c>
      <c r="E100" s="38" t="s">
        <v>879</v>
      </c>
      <c r="F100" s="79" t="s">
        <v>880</v>
      </c>
      <c r="G100" s="38" t="s">
        <v>879</v>
      </c>
    </row>
    <row r="101" spans="2:7" x14ac:dyDescent="0.25">
      <c r="B101" s="114">
        <v>92</v>
      </c>
      <c r="C101" s="115" t="s">
        <v>323</v>
      </c>
      <c r="D101" s="79" t="s">
        <v>880</v>
      </c>
      <c r="E101" s="38" t="s">
        <v>879</v>
      </c>
      <c r="F101" s="79" t="s">
        <v>880</v>
      </c>
      <c r="G101" s="38" t="s">
        <v>879</v>
      </c>
    </row>
    <row r="102" spans="2:7" x14ac:dyDescent="0.25">
      <c r="B102" s="114">
        <v>93</v>
      </c>
      <c r="C102" s="115" t="s">
        <v>325</v>
      </c>
      <c r="D102" s="79" t="s">
        <v>880</v>
      </c>
      <c r="E102" s="38" t="s">
        <v>879</v>
      </c>
      <c r="F102" s="79" t="s">
        <v>880</v>
      </c>
      <c r="G102" s="38" t="s">
        <v>879</v>
      </c>
    </row>
    <row r="103" spans="2:7" x14ac:dyDescent="0.25">
      <c r="B103" s="114">
        <v>94</v>
      </c>
      <c r="C103" s="115" t="s">
        <v>327</v>
      </c>
      <c r="D103" s="79" t="s">
        <v>880</v>
      </c>
      <c r="E103" s="38" t="s">
        <v>879</v>
      </c>
      <c r="F103" s="95" t="s">
        <v>879</v>
      </c>
      <c r="G103" s="38" t="s">
        <v>879</v>
      </c>
    </row>
    <row r="104" spans="2:7" x14ac:dyDescent="0.25">
      <c r="B104" s="114">
        <v>95</v>
      </c>
      <c r="C104" s="115" t="s">
        <v>329</v>
      </c>
      <c r="D104" s="79" t="s">
        <v>880</v>
      </c>
      <c r="E104" s="38" t="s">
        <v>879</v>
      </c>
      <c r="F104" s="95" t="s">
        <v>879</v>
      </c>
      <c r="G104" s="38" t="s">
        <v>879</v>
      </c>
    </row>
    <row r="105" spans="2:7" x14ac:dyDescent="0.25">
      <c r="B105" s="114">
        <v>96</v>
      </c>
      <c r="C105" s="115" t="s">
        <v>331</v>
      </c>
      <c r="D105" s="38" t="s">
        <v>879</v>
      </c>
      <c r="E105" s="38" t="s">
        <v>879</v>
      </c>
      <c r="F105" s="79" t="s">
        <v>880</v>
      </c>
      <c r="G105" s="38" t="s">
        <v>879</v>
      </c>
    </row>
    <row r="106" spans="2:7" x14ac:dyDescent="0.25">
      <c r="B106" s="114">
        <v>97</v>
      </c>
      <c r="C106" s="115" t="s">
        <v>333</v>
      </c>
      <c r="D106" s="79" t="s">
        <v>880</v>
      </c>
      <c r="E106" s="38" t="s">
        <v>879</v>
      </c>
      <c r="F106" s="79" t="s">
        <v>880</v>
      </c>
      <c r="G106" s="38" t="s">
        <v>879</v>
      </c>
    </row>
    <row r="107" spans="2:7" x14ac:dyDescent="0.25">
      <c r="B107" s="114">
        <v>98</v>
      </c>
      <c r="C107" s="115" t="s">
        <v>335</v>
      </c>
      <c r="D107" s="79" t="s">
        <v>880</v>
      </c>
      <c r="E107" s="38" t="s">
        <v>879</v>
      </c>
      <c r="F107" s="79" t="s">
        <v>880</v>
      </c>
      <c r="G107" s="38" t="s">
        <v>879</v>
      </c>
    </row>
    <row r="108" spans="2:7" x14ac:dyDescent="0.25">
      <c r="B108" s="114">
        <v>99</v>
      </c>
      <c r="C108" s="115" t="s">
        <v>337</v>
      </c>
      <c r="D108" s="79" t="s">
        <v>880</v>
      </c>
      <c r="E108" s="38" t="s">
        <v>879</v>
      </c>
      <c r="F108" s="79" t="s">
        <v>880</v>
      </c>
      <c r="G108" s="38" t="s">
        <v>879</v>
      </c>
    </row>
    <row r="109" spans="2:7" x14ac:dyDescent="0.25">
      <c r="B109" s="114">
        <v>100</v>
      </c>
      <c r="C109" s="115" t="s">
        <v>339</v>
      </c>
      <c r="D109" s="79" t="s">
        <v>880</v>
      </c>
      <c r="E109" s="38" t="s">
        <v>879</v>
      </c>
      <c r="F109" s="79" t="s">
        <v>880</v>
      </c>
      <c r="G109" s="38" t="s">
        <v>879</v>
      </c>
    </row>
    <row r="110" spans="2:7" x14ac:dyDescent="0.25">
      <c r="B110" s="114">
        <v>101</v>
      </c>
      <c r="C110" s="115" t="s">
        <v>341</v>
      </c>
      <c r="D110" s="38" t="s">
        <v>879</v>
      </c>
      <c r="E110" s="38" t="s">
        <v>879</v>
      </c>
      <c r="F110" s="79" t="s">
        <v>880</v>
      </c>
      <c r="G110" s="38" t="s">
        <v>879</v>
      </c>
    </row>
    <row r="111" spans="2:7" x14ac:dyDescent="0.25">
      <c r="B111" s="114">
        <v>102</v>
      </c>
      <c r="C111" s="115" t="s">
        <v>343</v>
      </c>
      <c r="D111" s="79" t="s">
        <v>880</v>
      </c>
      <c r="E111" s="38" t="s">
        <v>879</v>
      </c>
      <c r="F111" s="79" t="s">
        <v>880</v>
      </c>
      <c r="G111" s="38" t="s">
        <v>879</v>
      </c>
    </row>
    <row r="112" spans="2:7" x14ac:dyDescent="0.25">
      <c r="B112" s="114">
        <v>103</v>
      </c>
      <c r="C112" s="115" t="s">
        <v>349</v>
      </c>
      <c r="D112" s="79" t="s">
        <v>880</v>
      </c>
      <c r="E112" s="38" t="s">
        <v>879</v>
      </c>
      <c r="F112" s="95" t="s">
        <v>879</v>
      </c>
      <c r="G112" s="38" t="s">
        <v>879</v>
      </c>
    </row>
    <row r="113" spans="2:7" x14ac:dyDescent="0.25">
      <c r="B113" s="114">
        <v>104</v>
      </c>
      <c r="C113" s="115" t="s">
        <v>351</v>
      </c>
      <c r="D113" s="79" t="s">
        <v>880</v>
      </c>
      <c r="E113" s="38" t="s">
        <v>879</v>
      </c>
      <c r="F113" s="95" t="s">
        <v>879</v>
      </c>
      <c r="G113" s="38" t="s">
        <v>879</v>
      </c>
    </row>
    <row r="114" spans="2:7" x14ac:dyDescent="0.25">
      <c r="B114" s="114">
        <v>105</v>
      </c>
      <c r="C114" s="115" t="s">
        <v>353</v>
      </c>
      <c r="D114" s="79" t="s">
        <v>880</v>
      </c>
      <c r="E114" s="38" t="s">
        <v>879</v>
      </c>
      <c r="F114" s="79" t="s">
        <v>880</v>
      </c>
      <c r="G114" s="38" t="s">
        <v>879</v>
      </c>
    </row>
    <row r="115" spans="2:7" x14ac:dyDescent="0.25">
      <c r="B115" s="114">
        <v>106</v>
      </c>
      <c r="C115" s="115" t="s">
        <v>355</v>
      </c>
      <c r="D115" s="79" t="s">
        <v>880</v>
      </c>
      <c r="E115" s="79" t="s">
        <v>880</v>
      </c>
      <c r="F115" s="38" t="s">
        <v>879</v>
      </c>
      <c r="G115" s="79" t="s">
        <v>880</v>
      </c>
    </row>
    <row r="116" spans="2:7" x14ac:dyDescent="0.25">
      <c r="B116" s="114">
        <v>107</v>
      </c>
      <c r="C116" s="115" t="s">
        <v>359</v>
      </c>
      <c r="D116" s="79" t="s">
        <v>880</v>
      </c>
      <c r="E116" s="38" t="s">
        <v>879</v>
      </c>
      <c r="F116" s="79" t="s">
        <v>880</v>
      </c>
      <c r="G116" s="38" t="s">
        <v>879</v>
      </c>
    </row>
    <row r="117" spans="2:7" x14ac:dyDescent="0.25">
      <c r="B117" s="114">
        <v>108</v>
      </c>
      <c r="C117" s="115" t="s">
        <v>361</v>
      </c>
      <c r="D117" s="79" t="s">
        <v>880</v>
      </c>
      <c r="E117" s="79" t="s">
        <v>880</v>
      </c>
      <c r="F117" s="38" t="s">
        <v>879</v>
      </c>
      <c r="G117" s="38" t="s">
        <v>879</v>
      </c>
    </row>
    <row r="118" spans="2:7" x14ac:dyDescent="0.25">
      <c r="B118" s="114">
        <v>109</v>
      </c>
      <c r="C118" s="115" t="s">
        <v>363</v>
      </c>
      <c r="D118" s="79" t="s">
        <v>880</v>
      </c>
      <c r="E118" s="79" t="s">
        <v>880</v>
      </c>
      <c r="F118" s="38" t="s">
        <v>879</v>
      </c>
      <c r="G118" s="79" t="s">
        <v>880</v>
      </c>
    </row>
    <row r="119" spans="2:7" x14ac:dyDescent="0.25">
      <c r="B119" s="114">
        <v>110</v>
      </c>
      <c r="C119" s="115" t="s">
        <v>365</v>
      </c>
      <c r="D119" s="79" t="s">
        <v>880</v>
      </c>
      <c r="E119" s="38" t="s">
        <v>879</v>
      </c>
      <c r="F119" s="79" t="s">
        <v>880</v>
      </c>
      <c r="G119" s="38" t="s">
        <v>879</v>
      </c>
    </row>
    <row r="120" spans="2:7" x14ac:dyDescent="0.25">
      <c r="B120" s="114">
        <v>111</v>
      </c>
      <c r="C120" s="115" t="s">
        <v>367</v>
      </c>
      <c r="D120" s="79" t="s">
        <v>880</v>
      </c>
      <c r="E120" s="79" t="s">
        <v>880</v>
      </c>
      <c r="F120" s="38" t="s">
        <v>879</v>
      </c>
      <c r="G120" s="38" t="s">
        <v>879</v>
      </c>
    </row>
    <row r="121" spans="2:7" x14ac:dyDescent="0.25">
      <c r="B121" s="114">
        <v>112</v>
      </c>
      <c r="C121" s="115" t="s">
        <v>369</v>
      </c>
      <c r="D121" s="79" t="s">
        <v>880</v>
      </c>
      <c r="E121" s="38" t="s">
        <v>879</v>
      </c>
      <c r="F121" s="79" t="s">
        <v>880</v>
      </c>
      <c r="G121" s="38" t="s">
        <v>879</v>
      </c>
    </row>
    <row r="122" spans="2:7" x14ac:dyDescent="0.25">
      <c r="B122" s="114">
        <v>113</v>
      </c>
      <c r="C122" s="115" t="s">
        <v>371</v>
      </c>
      <c r="D122" s="79" t="s">
        <v>880</v>
      </c>
      <c r="E122" s="38" t="s">
        <v>879</v>
      </c>
      <c r="F122" s="79" t="s">
        <v>880</v>
      </c>
      <c r="G122" s="38" t="s">
        <v>879</v>
      </c>
    </row>
    <row r="123" spans="2:7" x14ac:dyDescent="0.25">
      <c r="B123" s="114">
        <v>114</v>
      </c>
      <c r="C123" s="115" t="s">
        <v>373</v>
      </c>
      <c r="D123" s="79" t="s">
        <v>880</v>
      </c>
      <c r="E123" s="38" t="s">
        <v>879</v>
      </c>
      <c r="F123" s="79" t="s">
        <v>880</v>
      </c>
      <c r="G123" s="38" t="s">
        <v>879</v>
      </c>
    </row>
    <row r="124" spans="2:7" x14ac:dyDescent="0.25">
      <c r="B124" s="114">
        <v>115</v>
      </c>
      <c r="C124" s="115" t="s">
        <v>375</v>
      </c>
      <c r="D124" s="79" t="s">
        <v>880</v>
      </c>
      <c r="E124" s="79" t="s">
        <v>880</v>
      </c>
      <c r="F124" s="38" t="s">
        <v>879</v>
      </c>
      <c r="G124" s="79" t="s">
        <v>880</v>
      </c>
    </row>
    <row r="125" spans="2:7" x14ac:dyDescent="0.25">
      <c r="B125" s="114">
        <v>116</v>
      </c>
      <c r="C125" s="115" t="s">
        <v>377</v>
      </c>
      <c r="D125" s="79" t="s">
        <v>880</v>
      </c>
      <c r="E125" s="38" t="s">
        <v>879</v>
      </c>
      <c r="F125" s="95" t="s">
        <v>879</v>
      </c>
      <c r="G125" s="38" t="s">
        <v>879</v>
      </c>
    </row>
    <row r="126" spans="2:7" x14ac:dyDescent="0.25">
      <c r="B126" s="114">
        <v>117</v>
      </c>
      <c r="C126" s="115" t="s">
        <v>379</v>
      </c>
      <c r="D126" s="79" t="s">
        <v>880</v>
      </c>
      <c r="E126" s="38" t="s">
        <v>879</v>
      </c>
      <c r="F126" s="79" t="s">
        <v>880</v>
      </c>
      <c r="G126" s="38" t="s">
        <v>879</v>
      </c>
    </row>
    <row r="127" spans="2:7" x14ac:dyDescent="0.25">
      <c r="B127" s="114">
        <v>118</v>
      </c>
      <c r="C127" s="115" t="s">
        <v>381</v>
      </c>
      <c r="D127" s="79" t="s">
        <v>880</v>
      </c>
      <c r="E127" s="79" t="s">
        <v>880</v>
      </c>
      <c r="F127" s="38" t="s">
        <v>879</v>
      </c>
      <c r="G127" s="79" t="s">
        <v>880</v>
      </c>
    </row>
    <row r="128" spans="2:7" x14ac:dyDescent="0.25">
      <c r="B128" s="114">
        <v>119</v>
      </c>
      <c r="C128" s="115" t="s">
        <v>383</v>
      </c>
      <c r="D128" s="79" t="s">
        <v>880</v>
      </c>
      <c r="E128" s="38" t="s">
        <v>879</v>
      </c>
      <c r="F128" s="79" t="s">
        <v>880</v>
      </c>
      <c r="G128" s="38" t="s">
        <v>879</v>
      </c>
    </row>
    <row r="129" spans="2:7" x14ac:dyDescent="0.25">
      <c r="B129" s="114">
        <v>120</v>
      </c>
      <c r="C129" s="115" t="s">
        <v>387</v>
      </c>
      <c r="D129" s="79" t="s">
        <v>880</v>
      </c>
      <c r="E129" s="38" t="s">
        <v>879</v>
      </c>
      <c r="F129" s="79" t="s">
        <v>880</v>
      </c>
      <c r="G129" s="38" t="s">
        <v>879</v>
      </c>
    </row>
    <row r="130" spans="2:7" x14ac:dyDescent="0.25">
      <c r="B130" s="114">
        <v>121</v>
      </c>
      <c r="C130" s="115" t="s">
        <v>423</v>
      </c>
      <c r="D130" s="79" t="s">
        <v>880</v>
      </c>
      <c r="E130" s="38" t="s">
        <v>879</v>
      </c>
      <c r="F130" s="79" t="s">
        <v>880</v>
      </c>
      <c r="G130" s="38" t="s">
        <v>879</v>
      </c>
    </row>
    <row r="131" spans="2:7" x14ac:dyDescent="0.25">
      <c r="B131" s="114">
        <v>122</v>
      </c>
      <c r="C131" s="115" t="s">
        <v>425</v>
      </c>
      <c r="D131" s="79" t="s">
        <v>880</v>
      </c>
      <c r="E131" s="38" t="s">
        <v>879</v>
      </c>
      <c r="F131" s="79" t="s">
        <v>880</v>
      </c>
      <c r="G131" s="38" t="s">
        <v>879</v>
      </c>
    </row>
    <row r="132" spans="2:7" x14ac:dyDescent="0.25">
      <c r="B132" s="114">
        <v>123</v>
      </c>
      <c r="C132" s="115" t="s">
        <v>427</v>
      </c>
      <c r="D132" s="38" t="s">
        <v>879</v>
      </c>
      <c r="E132" s="38" t="s">
        <v>879</v>
      </c>
      <c r="F132" s="79" t="s">
        <v>880</v>
      </c>
      <c r="G132" s="38" t="s">
        <v>879</v>
      </c>
    </row>
    <row r="133" spans="2:7" x14ac:dyDescent="0.25">
      <c r="B133" s="114">
        <v>124</v>
      </c>
      <c r="C133" s="115" t="s">
        <v>453</v>
      </c>
      <c r="D133" s="79" t="s">
        <v>880</v>
      </c>
      <c r="E133" s="79" t="s">
        <v>880</v>
      </c>
      <c r="F133" s="38" t="s">
        <v>879</v>
      </c>
      <c r="G133" s="79" t="s">
        <v>880</v>
      </c>
    </row>
    <row r="134" spans="2:7" x14ac:dyDescent="0.25">
      <c r="B134" s="114">
        <v>125</v>
      </c>
      <c r="C134" s="115" t="s">
        <v>455</v>
      </c>
      <c r="D134" s="79" t="s">
        <v>880</v>
      </c>
      <c r="E134" s="79" t="s">
        <v>880</v>
      </c>
      <c r="F134" s="38" t="s">
        <v>879</v>
      </c>
      <c r="G134" s="79" t="s">
        <v>880</v>
      </c>
    </row>
    <row r="135" spans="2:7" x14ac:dyDescent="0.25">
      <c r="B135" s="114">
        <v>126</v>
      </c>
      <c r="C135" s="115" t="s">
        <v>457</v>
      </c>
      <c r="D135" s="79" t="s">
        <v>880</v>
      </c>
      <c r="E135" s="38" t="s">
        <v>879</v>
      </c>
      <c r="F135" s="79" t="s">
        <v>880</v>
      </c>
      <c r="G135" s="38" t="s">
        <v>879</v>
      </c>
    </row>
    <row r="136" spans="2:7" x14ac:dyDescent="0.25">
      <c r="B136" s="114">
        <v>127</v>
      </c>
      <c r="C136" s="115" t="s">
        <v>459</v>
      </c>
      <c r="D136" s="79" t="s">
        <v>880</v>
      </c>
      <c r="E136" s="38" t="s">
        <v>879</v>
      </c>
      <c r="F136" s="79" t="s">
        <v>880</v>
      </c>
      <c r="G136" s="38" t="s">
        <v>879</v>
      </c>
    </row>
    <row r="137" spans="2:7" x14ac:dyDescent="0.25">
      <c r="B137" s="114">
        <v>128</v>
      </c>
      <c r="C137" s="115" t="s">
        <v>461</v>
      </c>
      <c r="D137" s="79" t="s">
        <v>880</v>
      </c>
      <c r="E137" s="38" t="s">
        <v>879</v>
      </c>
      <c r="F137" s="79" t="s">
        <v>880</v>
      </c>
      <c r="G137" s="38" t="s">
        <v>879</v>
      </c>
    </row>
    <row r="138" spans="2:7" x14ac:dyDescent="0.25">
      <c r="B138" s="114">
        <v>129</v>
      </c>
      <c r="C138" s="115" t="s">
        <v>465</v>
      </c>
      <c r="D138" s="79" t="s">
        <v>880</v>
      </c>
      <c r="E138" s="79" t="s">
        <v>880</v>
      </c>
      <c r="F138" s="38" t="s">
        <v>879</v>
      </c>
      <c r="G138" s="38" t="s">
        <v>879</v>
      </c>
    </row>
    <row r="139" spans="2:7" x14ac:dyDescent="0.25">
      <c r="B139" s="114">
        <v>130</v>
      </c>
      <c r="C139" s="115" t="s">
        <v>467</v>
      </c>
      <c r="D139" s="79" t="s">
        <v>880</v>
      </c>
      <c r="E139" s="79" t="s">
        <v>880</v>
      </c>
      <c r="F139" s="38" t="s">
        <v>879</v>
      </c>
      <c r="G139" s="79" t="s">
        <v>880</v>
      </c>
    </row>
    <row r="140" spans="2:7" x14ac:dyDescent="0.25">
      <c r="B140" s="114">
        <v>131</v>
      </c>
      <c r="C140" s="115" t="s">
        <v>469</v>
      </c>
      <c r="D140" s="79" t="s">
        <v>880</v>
      </c>
      <c r="E140" s="38" t="s">
        <v>879</v>
      </c>
      <c r="F140" s="79" t="s">
        <v>880</v>
      </c>
      <c r="G140" s="38" t="s">
        <v>879</v>
      </c>
    </row>
    <row r="141" spans="2:7" x14ac:dyDescent="0.25">
      <c r="B141" s="114">
        <v>132</v>
      </c>
      <c r="C141" s="115" t="s">
        <v>471</v>
      </c>
      <c r="D141" s="79" t="s">
        <v>880</v>
      </c>
      <c r="E141" s="38" t="s">
        <v>879</v>
      </c>
      <c r="F141" s="79" t="s">
        <v>880</v>
      </c>
      <c r="G141" s="38" t="s">
        <v>879</v>
      </c>
    </row>
    <row r="142" spans="2:7" x14ac:dyDescent="0.25">
      <c r="B142" s="114">
        <v>133</v>
      </c>
      <c r="C142" s="115" t="s">
        <v>473</v>
      </c>
      <c r="D142" s="79" t="s">
        <v>880</v>
      </c>
      <c r="E142" s="38" t="s">
        <v>879</v>
      </c>
      <c r="F142" s="79" t="s">
        <v>880</v>
      </c>
      <c r="G142" s="38" t="s">
        <v>879</v>
      </c>
    </row>
    <row r="143" spans="2:7" x14ac:dyDescent="0.25">
      <c r="B143" s="114">
        <v>134</v>
      </c>
      <c r="C143" s="115" t="s">
        <v>479</v>
      </c>
      <c r="D143" s="79" t="s">
        <v>880</v>
      </c>
      <c r="E143" s="38" t="s">
        <v>879</v>
      </c>
      <c r="F143" s="79" t="s">
        <v>880</v>
      </c>
      <c r="G143" s="38" t="s">
        <v>879</v>
      </c>
    </row>
    <row r="144" spans="2:7" x14ac:dyDescent="0.25">
      <c r="B144" s="114">
        <v>135</v>
      </c>
      <c r="C144" s="115" t="s">
        <v>485</v>
      </c>
      <c r="D144" s="79" t="s">
        <v>880</v>
      </c>
      <c r="E144" s="79" t="s">
        <v>880</v>
      </c>
      <c r="F144" s="38" t="s">
        <v>879</v>
      </c>
      <c r="G144" s="79" t="s">
        <v>880</v>
      </c>
    </row>
    <row r="145" spans="2:7" x14ac:dyDescent="0.25">
      <c r="B145" s="114">
        <v>136</v>
      </c>
      <c r="C145" s="115" t="s">
        <v>487</v>
      </c>
      <c r="D145" s="79" t="s">
        <v>880</v>
      </c>
      <c r="E145" s="38" t="s">
        <v>879</v>
      </c>
      <c r="F145" s="79" t="s">
        <v>880</v>
      </c>
      <c r="G145" s="38" t="s">
        <v>879</v>
      </c>
    </row>
    <row r="146" spans="2:7" x14ac:dyDescent="0.25">
      <c r="B146" s="114">
        <v>137</v>
      </c>
      <c r="C146" s="115" t="s">
        <v>489</v>
      </c>
      <c r="D146" s="79" t="s">
        <v>880</v>
      </c>
      <c r="E146" s="79" t="s">
        <v>880</v>
      </c>
      <c r="F146" s="38" t="s">
        <v>879</v>
      </c>
      <c r="G146" s="79" t="s">
        <v>880</v>
      </c>
    </row>
    <row r="147" spans="2:7" x14ac:dyDescent="0.25">
      <c r="B147" s="114">
        <v>138</v>
      </c>
      <c r="C147" s="115" t="s">
        <v>491</v>
      </c>
      <c r="D147" s="79" t="s">
        <v>880</v>
      </c>
      <c r="E147" s="38" t="s">
        <v>879</v>
      </c>
      <c r="F147" s="79" t="s">
        <v>880</v>
      </c>
      <c r="G147" s="38" t="s">
        <v>879</v>
      </c>
    </row>
    <row r="148" spans="2:7" x14ac:dyDescent="0.25">
      <c r="B148" s="114">
        <v>139</v>
      </c>
      <c r="C148" s="115" t="s">
        <v>493</v>
      </c>
      <c r="D148" s="79" t="s">
        <v>880</v>
      </c>
      <c r="E148" s="38" t="s">
        <v>879</v>
      </c>
      <c r="F148" s="79" t="s">
        <v>880</v>
      </c>
      <c r="G148" s="38" t="s">
        <v>879</v>
      </c>
    </row>
    <row r="149" spans="2:7" x14ac:dyDescent="0.25">
      <c r="B149" s="114">
        <v>140</v>
      </c>
      <c r="C149" s="115" t="s">
        <v>495</v>
      </c>
      <c r="D149" s="79" t="s">
        <v>880</v>
      </c>
      <c r="E149" s="38" t="s">
        <v>879</v>
      </c>
      <c r="F149" s="79" t="s">
        <v>880</v>
      </c>
      <c r="G149" s="38" t="s">
        <v>879</v>
      </c>
    </row>
    <row r="150" spans="2:7" x14ac:dyDescent="0.25">
      <c r="B150" s="114">
        <v>141</v>
      </c>
      <c r="C150" s="115" t="s">
        <v>497</v>
      </c>
      <c r="D150" s="79" t="s">
        <v>880</v>
      </c>
      <c r="E150" s="79" t="s">
        <v>880</v>
      </c>
      <c r="F150" s="38" t="s">
        <v>879</v>
      </c>
      <c r="G150" s="79" t="s">
        <v>880</v>
      </c>
    </row>
    <row r="151" spans="2:7" x14ac:dyDescent="0.25">
      <c r="B151" s="114">
        <v>142</v>
      </c>
      <c r="C151" s="115" t="s">
        <v>499</v>
      </c>
      <c r="D151" s="79" t="s">
        <v>880</v>
      </c>
      <c r="E151" s="38" t="s">
        <v>879</v>
      </c>
      <c r="F151" s="79" t="s">
        <v>880</v>
      </c>
      <c r="G151" s="38" t="s">
        <v>879</v>
      </c>
    </row>
    <row r="152" spans="2:7" x14ac:dyDescent="0.25">
      <c r="B152" s="114">
        <v>143</v>
      </c>
      <c r="C152" s="115" t="s">
        <v>513</v>
      </c>
      <c r="D152" s="79" t="s">
        <v>880</v>
      </c>
      <c r="E152" s="38" t="s">
        <v>879</v>
      </c>
      <c r="F152" s="79" t="s">
        <v>880</v>
      </c>
      <c r="G152" s="38" t="s">
        <v>879</v>
      </c>
    </row>
    <row r="153" spans="2:7" x14ac:dyDescent="0.25">
      <c r="B153" s="114">
        <v>144</v>
      </c>
      <c r="C153" s="115" t="s">
        <v>515</v>
      </c>
      <c r="D153" s="38" t="s">
        <v>879</v>
      </c>
      <c r="E153" s="38" t="s">
        <v>879</v>
      </c>
      <c r="F153" s="79" t="s">
        <v>880</v>
      </c>
      <c r="G153" s="38" t="s">
        <v>879</v>
      </c>
    </row>
    <row r="154" spans="2:7" x14ac:dyDescent="0.25">
      <c r="B154" s="114">
        <v>145</v>
      </c>
      <c r="C154" s="115" t="s">
        <v>517</v>
      </c>
      <c r="D154" s="79" t="s">
        <v>880</v>
      </c>
      <c r="E154" s="38" t="s">
        <v>879</v>
      </c>
      <c r="F154" s="79" t="s">
        <v>880</v>
      </c>
      <c r="G154" s="38" t="s">
        <v>879</v>
      </c>
    </row>
    <row r="155" spans="2:7" x14ac:dyDescent="0.25">
      <c r="B155" s="114">
        <v>146</v>
      </c>
      <c r="C155" s="115" t="s">
        <v>519</v>
      </c>
      <c r="D155" s="79" t="s">
        <v>880</v>
      </c>
      <c r="E155" s="79" t="s">
        <v>880</v>
      </c>
      <c r="F155" s="38" t="s">
        <v>879</v>
      </c>
      <c r="G155" s="38" t="s">
        <v>879</v>
      </c>
    </row>
    <row r="156" spans="2:7" x14ac:dyDescent="0.25">
      <c r="B156" s="114">
        <v>147</v>
      </c>
      <c r="C156" s="115" t="s">
        <v>521</v>
      </c>
      <c r="D156" s="79" t="s">
        <v>880</v>
      </c>
      <c r="E156" s="38" t="s">
        <v>879</v>
      </c>
      <c r="F156" s="79" t="s">
        <v>880</v>
      </c>
      <c r="G156" s="38" t="s">
        <v>879</v>
      </c>
    </row>
    <row r="157" spans="2:7" x14ac:dyDescent="0.25">
      <c r="B157" s="114">
        <v>148</v>
      </c>
      <c r="C157" s="115" t="s">
        <v>523</v>
      </c>
      <c r="D157" s="38" t="s">
        <v>879</v>
      </c>
      <c r="E157" s="38" t="s">
        <v>879</v>
      </c>
      <c r="F157" s="79" t="s">
        <v>880</v>
      </c>
      <c r="G157" s="38" t="s">
        <v>879</v>
      </c>
    </row>
    <row r="158" spans="2:7" x14ac:dyDescent="0.25">
      <c r="B158" s="114">
        <v>149</v>
      </c>
      <c r="C158" s="115" t="s">
        <v>525</v>
      </c>
      <c r="D158" s="79" t="s">
        <v>880</v>
      </c>
      <c r="E158" s="38" t="s">
        <v>879</v>
      </c>
      <c r="F158" s="95" t="s">
        <v>879</v>
      </c>
      <c r="G158" s="38" t="s">
        <v>879</v>
      </c>
    </row>
    <row r="159" spans="2:7" x14ac:dyDescent="0.25">
      <c r="B159" s="114">
        <v>150</v>
      </c>
      <c r="C159" s="115" t="s">
        <v>527</v>
      </c>
      <c r="D159" s="79" t="s">
        <v>880</v>
      </c>
      <c r="E159" s="38" t="s">
        <v>879</v>
      </c>
      <c r="F159" s="95" t="s">
        <v>879</v>
      </c>
      <c r="G159" s="38" t="s">
        <v>879</v>
      </c>
    </row>
    <row r="160" spans="2:7" x14ac:dyDescent="0.25">
      <c r="B160" s="114">
        <v>151</v>
      </c>
      <c r="C160" s="115" t="s">
        <v>529</v>
      </c>
      <c r="D160" s="79" t="s">
        <v>880</v>
      </c>
      <c r="E160" s="38" t="s">
        <v>879</v>
      </c>
      <c r="F160" s="95" t="s">
        <v>879</v>
      </c>
      <c r="G160" s="38" t="s">
        <v>879</v>
      </c>
    </row>
    <row r="161" spans="2:7" x14ac:dyDescent="0.25">
      <c r="B161" s="114">
        <v>152</v>
      </c>
      <c r="C161" s="115" t="s">
        <v>531</v>
      </c>
      <c r="D161" s="79" t="s">
        <v>880</v>
      </c>
      <c r="E161" s="79" t="s">
        <v>880</v>
      </c>
      <c r="F161" s="38" t="s">
        <v>879</v>
      </c>
      <c r="G161" s="79" t="s">
        <v>880</v>
      </c>
    </row>
    <row r="162" spans="2:7" x14ac:dyDescent="0.25">
      <c r="B162" s="114">
        <v>153</v>
      </c>
      <c r="C162" s="115" t="s">
        <v>533</v>
      </c>
      <c r="D162" s="79" t="s">
        <v>880</v>
      </c>
      <c r="E162" s="38" t="s">
        <v>879</v>
      </c>
      <c r="F162" s="79" t="s">
        <v>880</v>
      </c>
      <c r="G162" s="38" t="s">
        <v>879</v>
      </c>
    </row>
    <row r="163" spans="2:7" x14ac:dyDescent="0.25">
      <c r="B163" s="114">
        <v>154</v>
      </c>
      <c r="C163" s="115" t="s">
        <v>535</v>
      </c>
      <c r="D163" s="38" t="s">
        <v>879</v>
      </c>
      <c r="E163" s="38" t="s">
        <v>879</v>
      </c>
      <c r="F163" s="79" t="s">
        <v>880</v>
      </c>
      <c r="G163" s="38" t="s">
        <v>879</v>
      </c>
    </row>
    <row r="164" spans="2:7" x14ac:dyDescent="0.25">
      <c r="B164" s="114">
        <v>155</v>
      </c>
      <c r="C164" s="115" t="s">
        <v>537</v>
      </c>
      <c r="D164" s="38" t="s">
        <v>879</v>
      </c>
      <c r="E164" s="38" t="s">
        <v>879</v>
      </c>
      <c r="F164" s="79" t="s">
        <v>880</v>
      </c>
      <c r="G164" s="38" t="s">
        <v>879</v>
      </c>
    </row>
    <row r="165" spans="2:7" x14ac:dyDescent="0.25">
      <c r="B165" s="114">
        <v>156</v>
      </c>
      <c r="C165" s="115" t="s">
        <v>539</v>
      </c>
      <c r="D165" s="79" t="s">
        <v>880</v>
      </c>
      <c r="E165" s="38" t="s">
        <v>879</v>
      </c>
      <c r="F165" s="95" t="s">
        <v>879</v>
      </c>
      <c r="G165" s="38" t="s">
        <v>879</v>
      </c>
    </row>
    <row r="166" spans="2:7" x14ac:dyDescent="0.25">
      <c r="B166" s="114">
        <v>157</v>
      </c>
      <c r="C166" s="115" t="s">
        <v>541</v>
      </c>
      <c r="D166" s="38" t="s">
        <v>879</v>
      </c>
      <c r="E166" s="38" t="s">
        <v>879</v>
      </c>
      <c r="F166" s="79" t="s">
        <v>880</v>
      </c>
      <c r="G166" s="38" t="s">
        <v>879</v>
      </c>
    </row>
    <row r="167" spans="2:7" x14ac:dyDescent="0.25">
      <c r="B167" s="114">
        <v>158</v>
      </c>
      <c r="C167" s="115" t="s">
        <v>543</v>
      </c>
      <c r="D167" s="79" t="s">
        <v>880</v>
      </c>
      <c r="E167" s="38" t="s">
        <v>879</v>
      </c>
      <c r="F167" s="79" t="s">
        <v>880</v>
      </c>
      <c r="G167" s="38" t="s">
        <v>879</v>
      </c>
    </row>
    <row r="168" spans="2:7" x14ac:dyDescent="0.25">
      <c r="B168" s="114">
        <v>159</v>
      </c>
      <c r="C168" s="115" t="s">
        <v>545</v>
      </c>
      <c r="D168" s="38" t="s">
        <v>879</v>
      </c>
      <c r="E168" s="38" t="s">
        <v>879</v>
      </c>
      <c r="F168" s="79" t="s">
        <v>880</v>
      </c>
      <c r="G168" s="38" t="s">
        <v>879</v>
      </c>
    </row>
    <row r="169" spans="2:7" x14ac:dyDescent="0.25">
      <c r="B169" s="114">
        <v>160</v>
      </c>
      <c r="C169" s="115" t="s">
        <v>547</v>
      </c>
      <c r="D169" s="38" t="s">
        <v>879</v>
      </c>
      <c r="E169" s="38" t="s">
        <v>879</v>
      </c>
      <c r="F169" s="79" t="s">
        <v>880</v>
      </c>
      <c r="G169" s="38" t="s">
        <v>879</v>
      </c>
    </row>
    <row r="170" spans="2:7" x14ac:dyDescent="0.25">
      <c r="B170" s="114">
        <v>161</v>
      </c>
      <c r="C170" s="115" t="s">
        <v>551</v>
      </c>
      <c r="D170" s="38" t="s">
        <v>879</v>
      </c>
      <c r="E170" s="38" t="s">
        <v>879</v>
      </c>
      <c r="F170" s="79" t="s">
        <v>880</v>
      </c>
      <c r="G170" s="38" t="s">
        <v>879</v>
      </c>
    </row>
    <row r="171" spans="2:7" x14ac:dyDescent="0.25">
      <c r="B171" s="114">
        <v>162</v>
      </c>
      <c r="C171" s="115" t="s">
        <v>553</v>
      </c>
      <c r="D171" s="38" t="s">
        <v>879</v>
      </c>
      <c r="E171" s="38" t="s">
        <v>879</v>
      </c>
      <c r="F171" s="79" t="s">
        <v>880</v>
      </c>
      <c r="G171" s="38" t="s">
        <v>879</v>
      </c>
    </row>
    <row r="172" spans="2:7" x14ac:dyDescent="0.25">
      <c r="B172" s="114">
        <v>163</v>
      </c>
      <c r="C172" s="115" t="s">
        <v>555</v>
      </c>
      <c r="D172" s="38" t="s">
        <v>879</v>
      </c>
      <c r="E172" s="38" t="s">
        <v>879</v>
      </c>
      <c r="F172" s="79" t="s">
        <v>880</v>
      </c>
      <c r="G172" s="38" t="s">
        <v>879</v>
      </c>
    </row>
    <row r="173" spans="2:7" x14ac:dyDescent="0.25">
      <c r="B173" s="114">
        <v>164</v>
      </c>
      <c r="C173" s="115" t="s">
        <v>565</v>
      </c>
      <c r="D173" s="79" t="s">
        <v>880</v>
      </c>
      <c r="E173" s="38" t="s">
        <v>879</v>
      </c>
      <c r="F173" s="79" t="s">
        <v>880</v>
      </c>
      <c r="G173" s="38" t="s">
        <v>879</v>
      </c>
    </row>
    <row r="174" spans="2:7" x14ac:dyDescent="0.25">
      <c r="B174" s="114">
        <v>165</v>
      </c>
      <c r="C174" s="115" t="s">
        <v>567</v>
      </c>
      <c r="D174" s="79" t="s">
        <v>880</v>
      </c>
      <c r="E174" s="38" t="s">
        <v>879</v>
      </c>
      <c r="F174" s="79" t="s">
        <v>880</v>
      </c>
      <c r="G174" s="38" t="s">
        <v>879</v>
      </c>
    </row>
    <row r="175" spans="2:7" x14ac:dyDescent="0.25">
      <c r="B175" s="114">
        <v>166</v>
      </c>
      <c r="C175" s="115" t="s">
        <v>569</v>
      </c>
      <c r="D175" s="79" t="s">
        <v>880</v>
      </c>
      <c r="E175" s="38" t="s">
        <v>879</v>
      </c>
      <c r="F175" s="79" t="s">
        <v>880</v>
      </c>
      <c r="G175" s="38" t="s">
        <v>879</v>
      </c>
    </row>
    <row r="176" spans="2:7" x14ac:dyDescent="0.25">
      <c r="B176" s="114">
        <v>167</v>
      </c>
      <c r="C176" s="115" t="s">
        <v>571</v>
      </c>
      <c r="D176" s="38" t="s">
        <v>879</v>
      </c>
      <c r="E176" s="38" t="s">
        <v>879</v>
      </c>
      <c r="F176" s="79" t="s">
        <v>880</v>
      </c>
      <c r="G176" s="38" t="s">
        <v>879</v>
      </c>
    </row>
    <row r="177" spans="2:7" x14ac:dyDescent="0.25">
      <c r="B177" s="114">
        <v>168</v>
      </c>
      <c r="C177" s="115" t="s">
        <v>573</v>
      </c>
      <c r="D177" s="38" t="s">
        <v>879</v>
      </c>
      <c r="E177" s="38" t="s">
        <v>879</v>
      </c>
      <c r="F177" s="79" t="s">
        <v>880</v>
      </c>
      <c r="G177" s="38" t="s">
        <v>879</v>
      </c>
    </row>
    <row r="178" spans="2:7" x14ac:dyDescent="0.25">
      <c r="B178" s="114">
        <v>169</v>
      </c>
      <c r="C178" s="115" t="s">
        <v>575</v>
      </c>
      <c r="D178" s="79" t="s">
        <v>880</v>
      </c>
      <c r="E178" s="38" t="s">
        <v>879</v>
      </c>
      <c r="F178" s="79" t="s">
        <v>880</v>
      </c>
      <c r="G178" s="38" t="s">
        <v>879</v>
      </c>
    </row>
    <row r="179" spans="2:7" x14ac:dyDescent="0.25">
      <c r="B179" s="114">
        <v>170</v>
      </c>
      <c r="C179" s="115" t="s">
        <v>577</v>
      </c>
      <c r="D179" s="79" t="s">
        <v>880</v>
      </c>
      <c r="E179" s="79" t="s">
        <v>880</v>
      </c>
      <c r="F179" s="38" t="s">
        <v>879</v>
      </c>
      <c r="G179" s="79" t="s">
        <v>880</v>
      </c>
    </row>
    <row r="180" spans="2:7" x14ac:dyDescent="0.25">
      <c r="B180" s="114">
        <v>171</v>
      </c>
      <c r="C180" s="115" t="s">
        <v>579</v>
      </c>
      <c r="D180" s="79" t="s">
        <v>880</v>
      </c>
      <c r="E180" s="38" t="s">
        <v>879</v>
      </c>
      <c r="F180" s="79" t="s">
        <v>880</v>
      </c>
      <c r="G180" s="38" t="s">
        <v>879</v>
      </c>
    </row>
    <row r="181" spans="2:7" x14ac:dyDescent="0.25">
      <c r="B181" s="114">
        <v>172</v>
      </c>
      <c r="C181" s="115" t="s">
        <v>581</v>
      </c>
      <c r="D181" s="79" t="s">
        <v>880</v>
      </c>
      <c r="E181" s="79" t="s">
        <v>880</v>
      </c>
      <c r="F181" s="38" t="s">
        <v>879</v>
      </c>
      <c r="G181" s="79" t="s">
        <v>880</v>
      </c>
    </row>
    <row r="182" spans="2:7" x14ac:dyDescent="0.25">
      <c r="B182" s="114">
        <v>173</v>
      </c>
      <c r="C182" s="115" t="s">
        <v>583</v>
      </c>
      <c r="D182" s="79" t="s">
        <v>880</v>
      </c>
      <c r="E182" s="79" t="s">
        <v>880</v>
      </c>
      <c r="F182" s="38" t="s">
        <v>879</v>
      </c>
      <c r="G182" s="79" t="s">
        <v>880</v>
      </c>
    </row>
    <row r="183" spans="2:7" x14ac:dyDescent="0.25">
      <c r="B183" s="114">
        <v>174</v>
      </c>
      <c r="C183" s="115" t="s">
        <v>585</v>
      </c>
      <c r="D183" s="79" t="s">
        <v>880</v>
      </c>
      <c r="E183" s="38" t="s">
        <v>879</v>
      </c>
      <c r="F183" s="79" t="s">
        <v>880</v>
      </c>
      <c r="G183" s="38" t="s">
        <v>879</v>
      </c>
    </row>
    <row r="184" spans="2:7" x14ac:dyDescent="0.25">
      <c r="B184" s="114">
        <v>175</v>
      </c>
      <c r="C184" s="115" t="s">
        <v>587</v>
      </c>
      <c r="D184" s="79" t="s">
        <v>880</v>
      </c>
      <c r="E184" s="38" t="s">
        <v>879</v>
      </c>
      <c r="F184" s="79" t="s">
        <v>880</v>
      </c>
      <c r="G184" s="38" t="s">
        <v>879</v>
      </c>
    </row>
    <row r="185" spans="2:7" x14ac:dyDescent="0.25">
      <c r="B185" s="114">
        <v>176</v>
      </c>
      <c r="C185" s="115" t="s">
        <v>589</v>
      </c>
      <c r="D185" s="79" t="s">
        <v>880</v>
      </c>
      <c r="E185" s="79" t="s">
        <v>880</v>
      </c>
      <c r="F185" s="38" t="s">
        <v>879</v>
      </c>
      <c r="G185" s="79" t="s">
        <v>880</v>
      </c>
    </row>
    <row r="186" spans="2:7" x14ac:dyDescent="0.25">
      <c r="B186" s="114">
        <v>177</v>
      </c>
      <c r="C186" s="115" t="s">
        <v>591</v>
      </c>
      <c r="D186" s="79" t="s">
        <v>880</v>
      </c>
      <c r="E186" s="79" t="s">
        <v>880</v>
      </c>
      <c r="F186" s="38" t="s">
        <v>879</v>
      </c>
      <c r="G186" s="79" t="s">
        <v>880</v>
      </c>
    </row>
    <row r="187" spans="2:7" x14ac:dyDescent="0.25">
      <c r="B187" s="114">
        <v>178</v>
      </c>
      <c r="C187" s="115" t="s">
        <v>593</v>
      </c>
      <c r="D187" s="79" t="s">
        <v>880</v>
      </c>
      <c r="E187" s="79" t="s">
        <v>880</v>
      </c>
      <c r="F187" s="38" t="s">
        <v>879</v>
      </c>
      <c r="G187" s="79" t="s">
        <v>880</v>
      </c>
    </row>
    <row r="188" spans="2:7" x14ac:dyDescent="0.25">
      <c r="B188" s="114">
        <v>179</v>
      </c>
      <c r="C188" s="115" t="s">
        <v>595</v>
      </c>
      <c r="D188" s="79" t="s">
        <v>880</v>
      </c>
      <c r="E188" s="79" t="s">
        <v>880</v>
      </c>
      <c r="F188" s="38" t="s">
        <v>879</v>
      </c>
      <c r="G188" s="79" t="s">
        <v>880</v>
      </c>
    </row>
    <row r="189" spans="2:7" x14ac:dyDescent="0.25">
      <c r="B189" s="114">
        <v>180</v>
      </c>
      <c r="C189" s="115" t="s">
        <v>597</v>
      </c>
      <c r="D189" s="79" t="s">
        <v>880</v>
      </c>
      <c r="E189" s="79" t="s">
        <v>880</v>
      </c>
      <c r="F189" s="38" t="s">
        <v>879</v>
      </c>
      <c r="G189" s="79" t="s">
        <v>880</v>
      </c>
    </row>
    <row r="190" spans="2:7" x14ac:dyDescent="0.25">
      <c r="B190" s="114">
        <v>181</v>
      </c>
      <c r="C190" s="115" t="s">
        <v>599</v>
      </c>
      <c r="D190" s="79" t="s">
        <v>880</v>
      </c>
      <c r="E190" s="38" t="s">
        <v>879</v>
      </c>
      <c r="F190" s="79" t="s">
        <v>880</v>
      </c>
      <c r="G190" s="38" t="s">
        <v>879</v>
      </c>
    </row>
    <row r="191" spans="2:7" x14ac:dyDescent="0.25">
      <c r="B191" s="114">
        <v>182</v>
      </c>
      <c r="C191" s="115" t="s">
        <v>601</v>
      </c>
      <c r="D191" s="79" t="s">
        <v>880</v>
      </c>
      <c r="E191" s="79" t="s">
        <v>880</v>
      </c>
      <c r="F191" s="38" t="s">
        <v>879</v>
      </c>
      <c r="G191" s="79" t="s">
        <v>880</v>
      </c>
    </row>
    <row r="192" spans="2:7" x14ac:dyDescent="0.25">
      <c r="B192" s="114">
        <v>183</v>
      </c>
      <c r="C192" s="115" t="s">
        <v>603</v>
      </c>
      <c r="D192" s="79" t="s">
        <v>880</v>
      </c>
      <c r="E192" s="38" t="s">
        <v>879</v>
      </c>
      <c r="F192" s="79" t="s">
        <v>880</v>
      </c>
      <c r="G192" s="38" t="s">
        <v>879</v>
      </c>
    </row>
    <row r="193" spans="2:7" x14ac:dyDescent="0.25">
      <c r="B193" s="114">
        <v>184</v>
      </c>
      <c r="C193" s="115" t="s">
        <v>605</v>
      </c>
      <c r="D193" s="79" t="s">
        <v>880</v>
      </c>
      <c r="E193" s="38" t="s">
        <v>879</v>
      </c>
      <c r="F193" s="79" t="s">
        <v>880</v>
      </c>
      <c r="G193" s="38" t="s">
        <v>879</v>
      </c>
    </row>
    <row r="194" spans="2:7" x14ac:dyDescent="0.25">
      <c r="B194" s="114">
        <v>185</v>
      </c>
      <c r="C194" s="115" t="s">
        <v>607</v>
      </c>
      <c r="D194" s="79" t="s">
        <v>880</v>
      </c>
      <c r="E194" s="38" t="s">
        <v>879</v>
      </c>
      <c r="F194" s="79" t="s">
        <v>880</v>
      </c>
      <c r="G194" s="38" t="s">
        <v>879</v>
      </c>
    </row>
    <row r="195" spans="2:7" x14ac:dyDescent="0.25">
      <c r="B195" s="114">
        <v>186</v>
      </c>
      <c r="C195" s="115" t="s">
        <v>609</v>
      </c>
      <c r="D195" s="79" t="s">
        <v>880</v>
      </c>
      <c r="E195" s="38" t="s">
        <v>879</v>
      </c>
      <c r="F195" s="79" t="s">
        <v>880</v>
      </c>
      <c r="G195" s="38" t="s">
        <v>879</v>
      </c>
    </row>
    <row r="196" spans="2:7" x14ac:dyDescent="0.25">
      <c r="B196" s="114">
        <v>187</v>
      </c>
      <c r="C196" s="115" t="s">
        <v>611</v>
      </c>
      <c r="D196" s="79" t="s">
        <v>880</v>
      </c>
      <c r="E196" s="38" t="s">
        <v>879</v>
      </c>
      <c r="F196" s="79" t="s">
        <v>880</v>
      </c>
      <c r="G196" s="38" t="s">
        <v>879</v>
      </c>
    </row>
    <row r="197" spans="2:7" x14ac:dyDescent="0.25">
      <c r="B197" s="114">
        <v>188</v>
      </c>
      <c r="C197" s="115" t="s">
        <v>613</v>
      </c>
      <c r="D197" s="79" t="s">
        <v>880</v>
      </c>
      <c r="E197" s="79" t="s">
        <v>880</v>
      </c>
      <c r="F197" s="38" t="s">
        <v>879</v>
      </c>
      <c r="G197" s="79" t="s">
        <v>880</v>
      </c>
    </row>
    <row r="198" spans="2:7" x14ac:dyDescent="0.25">
      <c r="B198" s="114">
        <v>189</v>
      </c>
      <c r="C198" s="115" t="s">
        <v>615</v>
      </c>
      <c r="D198" s="79" t="s">
        <v>880</v>
      </c>
      <c r="E198" s="38" t="s">
        <v>879</v>
      </c>
      <c r="F198" s="79" t="s">
        <v>880</v>
      </c>
      <c r="G198" s="38" t="s">
        <v>879</v>
      </c>
    </row>
    <row r="199" spans="2:7" x14ac:dyDescent="0.25">
      <c r="B199" s="114">
        <v>190</v>
      </c>
      <c r="C199" s="114" t="s">
        <v>619</v>
      </c>
      <c r="D199" s="79" t="s">
        <v>880</v>
      </c>
      <c r="E199" s="38" t="s">
        <v>879</v>
      </c>
      <c r="F199" s="79" t="s">
        <v>880</v>
      </c>
      <c r="G199" s="38" t="s">
        <v>879</v>
      </c>
    </row>
    <row r="200" spans="2:7" x14ac:dyDescent="0.25">
      <c r="B200" s="114">
        <v>191</v>
      </c>
      <c r="C200" s="115" t="s">
        <v>621</v>
      </c>
      <c r="D200" s="79" t="s">
        <v>880</v>
      </c>
      <c r="E200" s="79" t="s">
        <v>880</v>
      </c>
      <c r="F200" s="38" t="s">
        <v>879</v>
      </c>
      <c r="G200" s="79" t="s">
        <v>880</v>
      </c>
    </row>
    <row r="201" spans="2:7" x14ac:dyDescent="0.25">
      <c r="B201" s="114">
        <v>192</v>
      </c>
      <c r="C201" s="115" t="s">
        <v>623</v>
      </c>
      <c r="D201" s="79" t="s">
        <v>880</v>
      </c>
      <c r="E201" s="79" t="s">
        <v>880</v>
      </c>
      <c r="F201" s="38" t="s">
        <v>879</v>
      </c>
      <c r="G201" s="79" t="s">
        <v>880</v>
      </c>
    </row>
    <row r="202" spans="2:7" x14ac:dyDescent="0.25">
      <c r="B202" s="114">
        <v>193</v>
      </c>
      <c r="C202" s="115" t="s">
        <v>625</v>
      </c>
      <c r="D202" s="79" t="s">
        <v>880</v>
      </c>
      <c r="E202" s="38" t="s">
        <v>879</v>
      </c>
      <c r="F202" s="95" t="s">
        <v>879</v>
      </c>
      <c r="G202" s="38" t="s">
        <v>879</v>
      </c>
    </row>
    <row r="203" spans="2:7" x14ac:dyDescent="0.25">
      <c r="B203" s="114">
        <v>194</v>
      </c>
      <c r="C203" s="115" t="s">
        <v>627</v>
      </c>
      <c r="D203" s="79" t="s">
        <v>880</v>
      </c>
      <c r="E203" s="38" t="s">
        <v>879</v>
      </c>
      <c r="F203" s="95" t="s">
        <v>879</v>
      </c>
      <c r="G203" s="38" t="s">
        <v>879</v>
      </c>
    </row>
    <row r="204" spans="2:7" x14ac:dyDescent="0.25">
      <c r="B204" s="114">
        <v>195</v>
      </c>
      <c r="C204" s="115" t="s">
        <v>629</v>
      </c>
      <c r="D204" s="79" t="s">
        <v>880</v>
      </c>
      <c r="E204" s="38" t="s">
        <v>879</v>
      </c>
      <c r="F204" s="79" t="s">
        <v>880</v>
      </c>
      <c r="G204" s="38" t="s">
        <v>879</v>
      </c>
    </row>
    <row r="205" spans="2:7" x14ac:dyDescent="0.25">
      <c r="B205" s="114">
        <v>196</v>
      </c>
      <c r="C205" s="115" t="s">
        <v>631</v>
      </c>
      <c r="D205" s="79" t="s">
        <v>880</v>
      </c>
      <c r="E205" s="79" t="s">
        <v>880</v>
      </c>
      <c r="F205" s="38" t="s">
        <v>879</v>
      </c>
      <c r="G205" s="79" t="s">
        <v>880</v>
      </c>
    </row>
    <row r="206" spans="2:7" x14ac:dyDescent="0.25">
      <c r="B206" s="114">
        <v>197</v>
      </c>
      <c r="C206" s="115" t="s">
        <v>633</v>
      </c>
      <c r="D206" s="79" t="s">
        <v>880</v>
      </c>
      <c r="E206" s="79" t="s">
        <v>880</v>
      </c>
      <c r="F206" s="38" t="s">
        <v>879</v>
      </c>
      <c r="G206" s="38" t="s">
        <v>879</v>
      </c>
    </row>
    <row r="207" spans="2:7" x14ac:dyDescent="0.25">
      <c r="B207" s="114">
        <v>198</v>
      </c>
      <c r="C207" s="115" t="s">
        <v>635</v>
      </c>
      <c r="D207" s="38" t="s">
        <v>879</v>
      </c>
      <c r="E207" s="38" t="s">
        <v>879</v>
      </c>
      <c r="F207" s="79" t="s">
        <v>880</v>
      </c>
      <c r="G207" s="38" t="s">
        <v>879</v>
      </c>
    </row>
    <row r="208" spans="2:7" x14ac:dyDescent="0.25">
      <c r="B208" s="114">
        <v>199</v>
      </c>
      <c r="C208" s="115" t="s">
        <v>637</v>
      </c>
      <c r="D208" s="79" t="s">
        <v>880</v>
      </c>
      <c r="E208" s="38" t="s">
        <v>879</v>
      </c>
      <c r="F208" s="79" t="s">
        <v>880</v>
      </c>
      <c r="G208" s="38" t="s">
        <v>879</v>
      </c>
    </row>
    <row r="209" spans="2:7" x14ac:dyDescent="0.25">
      <c r="B209" s="114">
        <v>200</v>
      </c>
      <c r="C209" s="115" t="s">
        <v>639</v>
      </c>
      <c r="D209" s="79" t="s">
        <v>880</v>
      </c>
      <c r="E209" s="79" t="s">
        <v>880</v>
      </c>
      <c r="F209" s="38" t="s">
        <v>879</v>
      </c>
      <c r="G209" s="79" t="s">
        <v>880</v>
      </c>
    </row>
    <row r="210" spans="2:7" x14ac:dyDescent="0.25">
      <c r="B210" s="114">
        <v>201</v>
      </c>
      <c r="C210" s="115" t="s">
        <v>641</v>
      </c>
      <c r="D210" s="79" t="s">
        <v>880</v>
      </c>
      <c r="E210" s="79" t="s">
        <v>880</v>
      </c>
      <c r="F210" s="38" t="s">
        <v>879</v>
      </c>
      <c r="G210" s="38" t="s">
        <v>879</v>
      </c>
    </row>
    <row r="211" spans="2:7" x14ac:dyDescent="0.25">
      <c r="B211" s="114">
        <v>202</v>
      </c>
      <c r="C211" s="115" t="s">
        <v>643</v>
      </c>
      <c r="D211" s="79" t="s">
        <v>880</v>
      </c>
      <c r="E211" s="38" t="s">
        <v>879</v>
      </c>
      <c r="F211" s="79" t="s">
        <v>880</v>
      </c>
      <c r="G211" s="38" t="s">
        <v>879</v>
      </c>
    </row>
    <row r="212" spans="2:7" x14ac:dyDescent="0.25">
      <c r="B212" s="114">
        <v>203</v>
      </c>
      <c r="C212" s="115" t="s">
        <v>649</v>
      </c>
      <c r="D212" s="79" t="s">
        <v>880</v>
      </c>
      <c r="E212" s="38" t="s">
        <v>879</v>
      </c>
      <c r="F212" s="79" t="s">
        <v>880</v>
      </c>
      <c r="G212" s="38" t="s">
        <v>879</v>
      </c>
    </row>
    <row r="213" spans="2:7" x14ac:dyDescent="0.25">
      <c r="B213" s="114">
        <v>204</v>
      </c>
      <c r="C213" s="115" t="s">
        <v>653</v>
      </c>
      <c r="D213" s="79" t="s">
        <v>880</v>
      </c>
      <c r="E213" s="79" t="s">
        <v>880</v>
      </c>
      <c r="F213" s="38" t="s">
        <v>879</v>
      </c>
      <c r="G213" s="79" t="s">
        <v>880</v>
      </c>
    </row>
    <row r="214" spans="2:7" x14ac:dyDescent="0.25">
      <c r="B214" s="114">
        <v>205</v>
      </c>
      <c r="C214" s="115" t="s">
        <v>655</v>
      </c>
      <c r="D214" s="79" t="s">
        <v>880</v>
      </c>
      <c r="E214" s="79" t="s">
        <v>880</v>
      </c>
      <c r="F214" s="38" t="s">
        <v>879</v>
      </c>
      <c r="G214" s="79" t="s">
        <v>880</v>
      </c>
    </row>
    <row r="215" spans="2:7" x14ac:dyDescent="0.25">
      <c r="B215" s="114">
        <v>206</v>
      </c>
      <c r="C215" s="115" t="s">
        <v>657</v>
      </c>
      <c r="D215" s="79" t="s">
        <v>880</v>
      </c>
      <c r="E215" s="79" t="s">
        <v>880</v>
      </c>
      <c r="F215" s="38" t="s">
        <v>879</v>
      </c>
      <c r="G215" s="79" t="s">
        <v>880</v>
      </c>
    </row>
    <row r="217" spans="2:7" x14ac:dyDescent="0.25">
      <c r="B217" s="168" t="s">
        <v>890</v>
      </c>
      <c r="C217" s="168"/>
      <c r="D217" s="168"/>
      <c r="E217" s="168"/>
      <c r="F217" s="168"/>
      <c r="G217" s="168"/>
    </row>
    <row r="218" spans="2:7" x14ac:dyDescent="0.25">
      <c r="B218" s="168"/>
      <c r="C218" s="168"/>
      <c r="D218" s="168"/>
      <c r="E218" s="168"/>
      <c r="F218" s="168"/>
      <c r="G218" s="168"/>
    </row>
    <row r="219" spans="2:7" x14ac:dyDescent="0.25">
      <c r="B219" s="168"/>
      <c r="C219" s="168"/>
      <c r="D219" s="168"/>
      <c r="E219" s="168"/>
      <c r="F219" s="168"/>
      <c r="G219" s="168"/>
    </row>
    <row r="220" spans="2:7" x14ac:dyDescent="0.25">
      <c r="B220" s="168"/>
      <c r="C220" s="168"/>
      <c r="D220" s="168"/>
      <c r="E220" s="168"/>
      <c r="F220" s="168"/>
      <c r="G220" s="168"/>
    </row>
    <row r="221" spans="2:7" x14ac:dyDescent="0.25">
      <c r="B221" s="168"/>
      <c r="C221" s="168"/>
      <c r="D221" s="168"/>
      <c r="E221" s="168"/>
      <c r="F221" s="168"/>
      <c r="G221" s="168"/>
    </row>
    <row r="222" spans="2:7" x14ac:dyDescent="0.25">
      <c r="B222" s="168"/>
      <c r="C222" s="168"/>
      <c r="D222" s="168"/>
      <c r="E222" s="168"/>
      <c r="F222" s="168"/>
      <c r="G222" s="168"/>
    </row>
    <row r="223" spans="2:7" x14ac:dyDescent="0.25">
      <c r="B223" s="168"/>
      <c r="C223" s="168"/>
      <c r="D223" s="168"/>
      <c r="E223" s="168"/>
      <c r="F223" s="168"/>
      <c r="G223" s="168"/>
    </row>
    <row r="224" spans="2:7" x14ac:dyDescent="0.25">
      <c r="B224" s="168"/>
      <c r="C224" s="168"/>
      <c r="D224" s="168"/>
      <c r="E224" s="168"/>
      <c r="F224" s="168"/>
      <c r="G224" s="168"/>
    </row>
  </sheetData>
  <mergeCells count="8">
    <mergeCell ref="B217:G224"/>
    <mergeCell ref="B3:E3"/>
    <mergeCell ref="D8:G8"/>
    <mergeCell ref="B1:G1"/>
    <mergeCell ref="B2:G2"/>
    <mergeCell ref="C8:C9"/>
    <mergeCell ref="B8:B9"/>
    <mergeCell ref="B5:G6"/>
  </mergeCells>
  <conditionalFormatting sqref="C29:C67 C69:C89 C112:C117 C129 C131:C132 C14:C27">
    <cfRule type="expression" dxfId="272" priority="10" stopIfTrue="1">
      <formula>#REF!="OCULTAR"</formula>
    </cfRule>
  </conditionalFormatting>
  <conditionalFormatting sqref="C28">
    <cfRule type="expression" dxfId="271" priority="9" stopIfTrue="1">
      <formula>#REF!="OCULTAR"</formula>
    </cfRule>
  </conditionalFormatting>
  <conditionalFormatting sqref="C68">
    <cfRule type="expression" dxfId="270" priority="8" stopIfTrue="1">
      <formula>#REF!="OCULTAR"</formula>
    </cfRule>
  </conditionalFormatting>
  <conditionalFormatting sqref="C130">
    <cfRule type="expression" dxfId="269" priority="7" stopIfTrue="1">
      <formula>#REF!="OCULTAR"</formula>
    </cfRule>
  </conditionalFormatting>
  <conditionalFormatting sqref="C90:C111">
    <cfRule type="expression" dxfId="268" priority="6" stopIfTrue="1">
      <formula>#REF!="OCULTAR"</formula>
    </cfRule>
  </conditionalFormatting>
  <conditionalFormatting sqref="C118:C128">
    <cfRule type="expression" dxfId="267" priority="5" stopIfTrue="1">
      <formula>#REF!="OCULTAR"</formula>
    </cfRule>
  </conditionalFormatting>
  <conditionalFormatting sqref="C10">
    <cfRule type="expression" dxfId="266" priority="4" stopIfTrue="1">
      <formula>$BM$21="OCULTAR"</formula>
    </cfRule>
  </conditionalFormatting>
  <conditionalFormatting sqref="C12">
    <cfRule type="expression" dxfId="265" priority="2" stopIfTrue="1">
      <formula>$BM$21="OCULTAR"</formula>
    </cfRule>
  </conditionalFormatting>
  <conditionalFormatting sqref="C11">
    <cfRule type="expression" dxfId="264" priority="3" stopIfTrue="1">
      <formula>$BM$21="OCULTAR"</formula>
    </cfRule>
  </conditionalFormatting>
  <conditionalFormatting sqref="C13">
    <cfRule type="expression" dxfId="263" priority="1" stopIfTrue="1">
      <formula>#REF!="OCULTAR"</formula>
    </cfRule>
  </conditionalFormatting>
  <hyperlinks>
    <hyperlink ref="B3" location="Classe!A1" display="Clique aqui para retornar a tela inicial."/>
  </hyperlink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8"/>
  <sheetViews>
    <sheetView zoomScale="71" zoomScaleNormal="71" workbookViewId="0">
      <selection activeCell="I7" sqref="I7"/>
    </sheetView>
  </sheetViews>
  <sheetFormatPr defaultRowHeight="15" x14ac:dyDescent="0.25"/>
  <cols>
    <col min="1" max="1" width="7.140625" style="8" customWidth="1"/>
    <col min="2" max="2" width="14.140625" style="8" customWidth="1"/>
    <col min="3" max="4" width="12" style="8" customWidth="1"/>
    <col min="5" max="5" width="21.42578125" style="8" customWidth="1"/>
    <col min="6" max="6" width="14.5703125" style="8" customWidth="1"/>
    <col min="7" max="7" width="16.140625" style="8" customWidth="1"/>
    <col min="8" max="8" width="17.42578125" style="8" customWidth="1"/>
    <col min="9" max="9" width="17" style="8" customWidth="1"/>
    <col min="10" max="10" width="11.85546875" style="8" customWidth="1"/>
    <col min="11" max="11" width="17.28515625" style="8" customWidth="1"/>
    <col min="12" max="12" width="13.85546875" style="8" customWidth="1"/>
    <col min="13" max="16" width="11.85546875" style="8" customWidth="1"/>
    <col min="17" max="18" width="9.140625" style="8"/>
    <col min="19" max="19" width="8.28515625" style="8" customWidth="1"/>
    <col min="20" max="20" width="148" style="8" customWidth="1"/>
    <col min="21" max="21" width="74" style="8" customWidth="1"/>
    <col min="22" max="16384" width="9.140625" style="8"/>
  </cols>
  <sheetData>
    <row r="1" spans="1:25" ht="30" customHeight="1" x14ac:dyDescent="0.25">
      <c r="B1" s="5" t="s">
        <v>0</v>
      </c>
      <c r="C1" s="173" t="s">
        <v>676</v>
      </c>
      <c r="D1" s="173"/>
      <c r="E1" s="173"/>
      <c r="F1" s="173"/>
      <c r="G1" s="5" t="s">
        <v>660</v>
      </c>
      <c r="H1" s="5" t="s">
        <v>675</v>
      </c>
      <c r="I1" s="9" t="s">
        <v>677</v>
      </c>
      <c r="N1" s="142" t="s">
        <v>918</v>
      </c>
    </row>
    <row r="2" spans="1:25" ht="30" customHeight="1" x14ac:dyDescent="0.25">
      <c r="B2" s="174">
        <f>Classe!$B$6</f>
        <v>0</v>
      </c>
      <c r="C2" s="174" t="str">
        <f>IF($B$2=0,"Selecionar código",VLOOKUP($B$2,B15:T343,19,FALSE))</f>
        <v>Selecionar código</v>
      </c>
      <c r="D2" s="174"/>
      <c r="E2" s="174"/>
      <c r="F2" s="174"/>
      <c r="G2" s="69" t="str">
        <f>IF($B$2=0,"-",VLOOKUP($B$2,B15:T343,4,FALSE))</f>
        <v>-</v>
      </c>
      <c r="H2" s="10" t="str">
        <f>IF(Classe!J6="","",Classe!J6)</f>
        <v/>
      </c>
      <c r="I2" s="69" t="str">
        <f>IF($B$2=0,"-",VLOOKUP($B$2,B15:T343,9,FALSE))</f>
        <v>-</v>
      </c>
      <c r="L2" s="11" t="str">
        <f>IF($C$2=Classe!$C$6,"Ok","ERRO!")</f>
        <v>Ok</v>
      </c>
      <c r="M2" s="8" t="str">
        <f>IF(AND($B$2=$B$299,H2&lt;=15),"ATENÇÃO:","")</f>
        <v/>
      </c>
      <c r="N2" s="8" t="s">
        <v>919</v>
      </c>
    </row>
    <row r="3" spans="1:25" ht="30" customHeight="1" x14ac:dyDescent="0.25">
      <c r="B3" s="174"/>
      <c r="C3" s="174"/>
      <c r="D3" s="174"/>
      <c r="E3" s="174"/>
      <c r="F3" s="174"/>
      <c r="G3" s="69" t="str">
        <f>IF($B$2=0,"-",VLOOKUP($B$2,B15:T343,10,FALSE))</f>
        <v>-</v>
      </c>
      <c r="H3" s="12" t="str">
        <f>IF(Classe!J7="","",Classe!J7)</f>
        <v/>
      </c>
      <c r="I3" s="69" t="str">
        <f>IF($B$2=0,"-",VLOOKUP($B$2,B15:T343,15,FALSE))</f>
        <v>-</v>
      </c>
      <c r="J3" s="13"/>
    </row>
    <row r="4" spans="1:25" x14ac:dyDescent="0.25">
      <c r="G4" s="8" t="s">
        <v>711</v>
      </c>
      <c r="H4" s="14" t="str">
        <f>IF($B$2=0,"-",VLOOKUP($B$2,B15:T355,2,FALSE))</f>
        <v>-</v>
      </c>
    </row>
    <row r="6" spans="1:25" x14ac:dyDescent="0.25">
      <c r="A6" s="1"/>
      <c r="B6" s="2"/>
      <c r="C6" s="176" t="s">
        <v>872</v>
      </c>
      <c r="D6" s="177"/>
      <c r="E6" s="178"/>
      <c r="F6" s="2"/>
      <c r="G6" s="2"/>
      <c r="R6" s="2"/>
    </row>
    <row r="7" spans="1:25" x14ac:dyDescent="0.25">
      <c r="A7" s="3"/>
      <c r="B7" s="3"/>
      <c r="C7" s="7" t="s">
        <v>661</v>
      </c>
      <c r="D7" s="7" t="s">
        <v>662</v>
      </c>
      <c r="E7" s="7" t="s">
        <v>663</v>
      </c>
      <c r="V7" s="15"/>
      <c r="W7" s="15"/>
      <c r="X7" s="15"/>
      <c r="Y7" s="15"/>
    </row>
    <row r="8" spans="1:25" x14ac:dyDescent="0.25">
      <c r="A8" s="175" t="s">
        <v>664</v>
      </c>
      <c r="B8" s="4" t="s">
        <v>661</v>
      </c>
      <c r="C8" s="4">
        <v>1</v>
      </c>
      <c r="D8" s="4">
        <v>1</v>
      </c>
      <c r="E8" s="4">
        <v>3</v>
      </c>
      <c r="V8" s="3"/>
      <c r="W8" s="3"/>
      <c r="X8" s="3"/>
      <c r="Y8" s="15"/>
    </row>
    <row r="9" spans="1:25" x14ac:dyDescent="0.25">
      <c r="A9" s="175"/>
      <c r="B9" s="4" t="s">
        <v>662</v>
      </c>
      <c r="C9" s="4">
        <v>2</v>
      </c>
      <c r="D9" s="4">
        <v>3</v>
      </c>
      <c r="E9" s="4">
        <v>5</v>
      </c>
      <c r="V9" s="3"/>
      <c r="W9" s="3"/>
      <c r="X9" s="3"/>
      <c r="Y9" s="15"/>
    </row>
    <row r="10" spans="1:25" x14ac:dyDescent="0.25">
      <c r="A10" s="175"/>
      <c r="B10" s="4" t="s">
        <v>663</v>
      </c>
      <c r="C10" s="4">
        <v>4</v>
      </c>
      <c r="D10" s="4">
        <v>5</v>
      </c>
      <c r="E10" s="4">
        <v>6</v>
      </c>
      <c r="V10" s="3"/>
      <c r="W10" s="3"/>
      <c r="X10" s="3"/>
      <c r="Y10" s="15"/>
    </row>
    <row r="11" spans="1:25" x14ac:dyDescent="0.25">
      <c r="A11" s="37"/>
      <c r="B11" s="3"/>
      <c r="C11" s="3"/>
      <c r="D11" s="3"/>
      <c r="E11" s="3"/>
      <c r="V11" s="3"/>
      <c r="W11" s="3"/>
      <c r="X11" s="3"/>
      <c r="Y11" s="15"/>
    </row>
    <row r="12" spans="1:25" s="11" customFormat="1" x14ac:dyDescent="0.25">
      <c r="A12" s="172" t="s">
        <v>668</v>
      </c>
      <c r="B12" s="172" t="s">
        <v>0</v>
      </c>
      <c r="C12" s="172" t="s">
        <v>672</v>
      </c>
      <c r="D12" s="179" t="s">
        <v>670</v>
      </c>
      <c r="E12" s="182" t="s">
        <v>873</v>
      </c>
      <c r="F12" s="183"/>
      <c r="G12" s="183"/>
      <c r="H12" s="183"/>
      <c r="I12" s="183"/>
      <c r="J12" s="184"/>
      <c r="K12" s="182" t="s">
        <v>874</v>
      </c>
      <c r="L12" s="183"/>
      <c r="M12" s="183"/>
      <c r="N12" s="183"/>
      <c r="O12" s="183"/>
      <c r="P12" s="184"/>
      <c r="Q12" s="188" t="s">
        <v>671</v>
      </c>
      <c r="R12" s="189"/>
      <c r="S12" s="190"/>
      <c r="T12" s="187" t="s">
        <v>1</v>
      </c>
      <c r="V12" s="36"/>
      <c r="W12" s="36"/>
      <c r="X12" s="36"/>
      <c r="Y12" s="36"/>
    </row>
    <row r="13" spans="1:25" s="11" customFormat="1" ht="15" customHeight="1" x14ac:dyDescent="0.25">
      <c r="A13" s="172"/>
      <c r="B13" s="172"/>
      <c r="C13" s="172"/>
      <c r="D13" s="180"/>
      <c r="E13" s="185" t="s">
        <v>660</v>
      </c>
      <c r="F13" s="170" t="s">
        <v>669</v>
      </c>
      <c r="G13" s="170"/>
      <c r="H13" s="170"/>
      <c r="I13" s="170"/>
      <c r="J13" s="172" t="s">
        <v>665</v>
      </c>
      <c r="K13" s="185" t="s">
        <v>660</v>
      </c>
      <c r="L13" s="170" t="s">
        <v>669</v>
      </c>
      <c r="M13" s="170"/>
      <c r="N13" s="170"/>
      <c r="O13" s="170"/>
      <c r="P13" s="172" t="s">
        <v>665</v>
      </c>
      <c r="Q13" s="191"/>
      <c r="R13" s="192"/>
      <c r="S13" s="193"/>
      <c r="T13" s="187"/>
    </row>
    <row r="14" spans="1:25" s="11" customFormat="1" ht="25.5" customHeight="1" x14ac:dyDescent="0.25">
      <c r="A14" s="172"/>
      <c r="B14" s="172"/>
      <c r="C14" s="172"/>
      <c r="D14" s="181"/>
      <c r="E14" s="186"/>
      <c r="F14" s="39" t="s">
        <v>678</v>
      </c>
      <c r="G14" s="68" t="s">
        <v>661</v>
      </c>
      <c r="H14" s="68" t="s">
        <v>662</v>
      </c>
      <c r="I14" s="68" t="s">
        <v>663</v>
      </c>
      <c r="J14" s="172"/>
      <c r="K14" s="186"/>
      <c r="L14" s="39" t="s">
        <v>678</v>
      </c>
      <c r="M14" s="68" t="s">
        <v>661</v>
      </c>
      <c r="N14" s="68" t="s">
        <v>662</v>
      </c>
      <c r="O14" s="68" t="s">
        <v>663</v>
      </c>
      <c r="P14" s="172"/>
      <c r="Q14" s="194"/>
      <c r="R14" s="195"/>
      <c r="S14" s="196"/>
      <c r="T14" s="187"/>
    </row>
    <row r="15" spans="1:25" s="11" customFormat="1" ht="23.25" customHeight="1" x14ac:dyDescent="0.25">
      <c r="A15" s="14">
        <v>1</v>
      </c>
      <c r="B15" s="16" t="s">
        <v>2</v>
      </c>
      <c r="C15" s="38" t="str">
        <f>IF($H$2="","",IF($H$2&gt;I15,S15,IF($H$2&lt;=F15,$F$14,IF($H$2&lt;=G15,Q15,R15))))</f>
        <v/>
      </c>
      <c r="D15" s="14" t="s">
        <v>663</v>
      </c>
      <c r="E15" s="69" t="s">
        <v>684</v>
      </c>
      <c r="F15" s="47">
        <v>0</v>
      </c>
      <c r="G15" s="47">
        <v>1200</v>
      </c>
      <c r="H15" s="48" t="s">
        <v>673</v>
      </c>
      <c r="I15" s="47">
        <v>12000</v>
      </c>
      <c r="J15" s="16" t="s">
        <v>666</v>
      </c>
      <c r="K15" s="17" t="s">
        <v>685</v>
      </c>
      <c r="L15" s="17" t="s">
        <v>685</v>
      </c>
      <c r="M15" s="17" t="s">
        <v>685</v>
      </c>
      <c r="N15" s="17" t="s">
        <v>685</v>
      </c>
      <c r="O15" s="17" t="s">
        <v>685</v>
      </c>
      <c r="P15" s="23" t="s">
        <v>685</v>
      </c>
      <c r="Q15" s="38">
        <f t="shared" ref="Q15:Q24" si="0">IF(D15="","",IF(D15="P",$C$8,IF(D15="M",$D$8,$E$8)))</f>
        <v>3</v>
      </c>
      <c r="R15" s="38">
        <f t="shared" ref="R15:R23" si="1">IF(D15="","",IF(D15="P",$C$9,IF(D15="M",$D$9,$E$9)))</f>
        <v>5</v>
      </c>
      <c r="S15" s="38">
        <f t="shared" ref="S15:S23" si="2">IF(D15="","",IF(D15="P",$C$10,IF(D15="M",$D$10,$E$10)))</f>
        <v>6</v>
      </c>
      <c r="T15" s="41" t="s">
        <v>3</v>
      </c>
    </row>
    <row r="16" spans="1:25" s="11" customFormat="1" ht="23.25" customHeight="1" x14ac:dyDescent="0.25">
      <c r="A16" s="14">
        <v>2</v>
      </c>
      <c r="B16" s="19" t="s">
        <v>4</v>
      </c>
      <c r="C16" s="38" t="str">
        <f t="shared" ref="C16:C26" si="3">IF($H$2="","",IF($H$2&gt;I16,S16,IF($H$2&lt;=F16,$F$14,IF($H$2&lt;=G16,Q16,R16))))</f>
        <v/>
      </c>
      <c r="D16" s="14" t="s">
        <v>663</v>
      </c>
      <c r="E16" s="69" t="s">
        <v>684</v>
      </c>
      <c r="F16" s="47">
        <v>0</v>
      </c>
      <c r="G16" s="49">
        <v>1200</v>
      </c>
      <c r="H16" s="48" t="s">
        <v>673</v>
      </c>
      <c r="I16" s="47">
        <v>12000</v>
      </c>
      <c r="J16" s="33" t="s">
        <v>666</v>
      </c>
      <c r="K16" s="17" t="s">
        <v>685</v>
      </c>
      <c r="L16" s="17" t="s">
        <v>685</v>
      </c>
      <c r="M16" s="17" t="s">
        <v>685</v>
      </c>
      <c r="N16" s="17" t="s">
        <v>685</v>
      </c>
      <c r="O16" s="17" t="s">
        <v>685</v>
      </c>
      <c r="P16" s="18" t="s">
        <v>685</v>
      </c>
      <c r="Q16" s="38">
        <f t="shared" si="0"/>
        <v>3</v>
      </c>
      <c r="R16" s="38">
        <f t="shared" si="1"/>
        <v>5</v>
      </c>
      <c r="S16" s="38">
        <f t="shared" si="2"/>
        <v>6</v>
      </c>
      <c r="T16" s="42" t="s">
        <v>5</v>
      </c>
    </row>
    <row r="17" spans="1:20" s="11" customFormat="1" ht="23.25" customHeight="1" x14ac:dyDescent="0.25">
      <c r="A17" s="14">
        <v>3</v>
      </c>
      <c r="B17" s="20" t="s">
        <v>6</v>
      </c>
      <c r="C17" s="38" t="str">
        <f t="shared" si="3"/>
        <v/>
      </c>
      <c r="D17" s="14" t="s">
        <v>662</v>
      </c>
      <c r="E17" s="69" t="s">
        <v>684</v>
      </c>
      <c r="F17" s="47">
        <v>0</v>
      </c>
      <c r="G17" s="49">
        <v>100000</v>
      </c>
      <c r="H17" s="48" t="s">
        <v>674</v>
      </c>
      <c r="I17" s="49">
        <v>500000</v>
      </c>
      <c r="J17" s="33" t="s">
        <v>667</v>
      </c>
      <c r="K17" s="17" t="s">
        <v>685</v>
      </c>
      <c r="L17" s="17" t="s">
        <v>685</v>
      </c>
      <c r="M17" s="17" t="s">
        <v>685</v>
      </c>
      <c r="N17" s="17" t="s">
        <v>685</v>
      </c>
      <c r="O17" s="17" t="s">
        <v>685</v>
      </c>
      <c r="P17" s="18" t="s">
        <v>685</v>
      </c>
      <c r="Q17" s="38">
        <f t="shared" si="0"/>
        <v>1</v>
      </c>
      <c r="R17" s="38">
        <f t="shared" si="1"/>
        <v>3</v>
      </c>
      <c r="S17" s="38">
        <f t="shared" si="2"/>
        <v>5</v>
      </c>
      <c r="T17" s="42" t="s">
        <v>7</v>
      </c>
    </row>
    <row r="18" spans="1:20" s="11" customFormat="1" ht="23.25" customHeight="1" x14ac:dyDescent="0.25">
      <c r="A18" s="14">
        <v>4</v>
      </c>
      <c r="B18" s="20" t="s">
        <v>8</v>
      </c>
      <c r="C18" s="38" t="str">
        <f t="shared" si="3"/>
        <v/>
      </c>
      <c r="D18" s="34" t="s">
        <v>663</v>
      </c>
      <c r="E18" s="69" t="s">
        <v>684</v>
      </c>
      <c r="F18" s="49">
        <v>0</v>
      </c>
      <c r="G18" s="49">
        <v>100000</v>
      </c>
      <c r="H18" s="46" t="s">
        <v>674</v>
      </c>
      <c r="I18" s="49">
        <v>500000</v>
      </c>
      <c r="J18" s="33" t="s">
        <v>667</v>
      </c>
      <c r="K18" s="17" t="s">
        <v>685</v>
      </c>
      <c r="L18" s="17" t="s">
        <v>685</v>
      </c>
      <c r="M18" s="17" t="s">
        <v>685</v>
      </c>
      <c r="N18" s="17" t="s">
        <v>685</v>
      </c>
      <c r="O18" s="17" t="s">
        <v>685</v>
      </c>
      <c r="P18" s="18" t="s">
        <v>685</v>
      </c>
      <c r="Q18" s="38">
        <f t="shared" si="0"/>
        <v>3</v>
      </c>
      <c r="R18" s="38">
        <f t="shared" si="1"/>
        <v>5</v>
      </c>
      <c r="S18" s="38">
        <f t="shared" si="2"/>
        <v>6</v>
      </c>
      <c r="T18" s="42" t="s">
        <v>9</v>
      </c>
    </row>
    <row r="19" spans="1:20" s="11" customFormat="1" ht="23.25" customHeight="1" x14ac:dyDescent="0.25">
      <c r="A19" s="14">
        <v>5</v>
      </c>
      <c r="B19" s="20" t="s">
        <v>10</v>
      </c>
      <c r="C19" s="38" t="str">
        <f t="shared" si="3"/>
        <v/>
      </c>
      <c r="D19" s="34" t="s">
        <v>662</v>
      </c>
      <c r="E19" s="69" t="s">
        <v>684</v>
      </c>
      <c r="F19" s="49">
        <v>0</v>
      </c>
      <c r="G19" s="49">
        <v>50000</v>
      </c>
      <c r="H19" s="46" t="s">
        <v>686</v>
      </c>
      <c r="I19" s="49">
        <v>500000</v>
      </c>
      <c r="J19" s="33" t="s">
        <v>667</v>
      </c>
      <c r="K19" s="17" t="s">
        <v>685</v>
      </c>
      <c r="L19" s="17" t="s">
        <v>685</v>
      </c>
      <c r="M19" s="17" t="s">
        <v>685</v>
      </c>
      <c r="N19" s="17" t="s">
        <v>685</v>
      </c>
      <c r="O19" s="17" t="s">
        <v>685</v>
      </c>
      <c r="P19" s="18" t="s">
        <v>685</v>
      </c>
      <c r="Q19" s="38">
        <f t="shared" si="0"/>
        <v>1</v>
      </c>
      <c r="R19" s="38">
        <f t="shared" si="1"/>
        <v>3</v>
      </c>
      <c r="S19" s="38">
        <f t="shared" si="2"/>
        <v>5</v>
      </c>
      <c r="T19" s="43" t="s">
        <v>11</v>
      </c>
    </row>
    <row r="20" spans="1:20" s="11" customFormat="1" ht="23.25" customHeight="1" x14ac:dyDescent="0.25">
      <c r="A20" s="14">
        <v>6</v>
      </c>
      <c r="B20" s="20" t="s">
        <v>12</v>
      </c>
      <c r="C20" s="38" t="str">
        <f t="shared" si="3"/>
        <v/>
      </c>
      <c r="D20" s="34" t="s">
        <v>663</v>
      </c>
      <c r="E20" s="69" t="s">
        <v>684</v>
      </c>
      <c r="F20" s="49">
        <v>0</v>
      </c>
      <c r="G20" s="49">
        <v>50000</v>
      </c>
      <c r="H20" s="46" t="s">
        <v>687</v>
      </c>
      <c r="I20" s="49">
        <v>500000</v>
      </c>
      <c r="J20" s="33" t="s">
        <v>667</v>
      </c>
      <c r="K20" s="17" t="s">
        <v>685</v>
      </c>
      <c r="L20" s="17" t="s">
        <v>685</v>
      </c>
      <c r="M20" s="17" t="s">
        <v>685</v>
      </c>
      <c r="N20" s="17" t="s">
        <v>685</v>
      </c>
      <c r="O20" s="17" t="s">
        <v>685</v>
      </c>
      <c r="P20" s="18" t="s">
        <v>685</v>
      </c>
      <c r="Q20" s="38">
        <f t="shared" si="0"/>
        <v>3</v>
      </c>
      <c r="R20" s="38">
        <f t="shared" si="1"/>
        <v>5</v>
      </c>
      <c r="S20" s="38">
        <f t="shared" si="2"/>
        <v>6</v>
      </c>
      <c r="T20" s="43" t="s">
        <v>13</v>
      </c>
    </row>
    <row r="21" spans="1:20" s="11" customFormat="1" ht="23.25" customHeight="1" x14ac:dyDescent="0.25">
      <c r="A21" s="14">
        <v>7</v>
      </c>
      <c r="B21" s="20" t="s">
        <v>14</v>
      </c>
      <c r="C21" s="38" t="str">
        <f t="shared" si="3"/>
        <v/>
      </c>
      <c r="D21" s="34" t="s">
        <v>662</v>
      </c>
      <c r="E21" s="69" t="s">
        <v>684</v>
      </c>
      <c r="F21" s="49">
        <v>0</v>
      </c>
      <c r="G21" s="49">
        <v>300000</v>
      </c>
      <c r="H21" s="46" t="s">
        <v>688</v>
      </c>
      <c r="I21" s="49">
        <v>1500000</v>
      </c>
      <c r="J21" s="33" t="s">
        <v>667</v>
      </c>
      <c r="K21" s="17" t="s">
        <v>685</v>
      </c>
      <c r="L21" s="17" t="s">
        <v>685</v>
      </c>
      <c r="M21" s="17" t="s">
        <v>685</v>
      </c>
      <c r="N21" s="17" t="s">
        <v>685</v>
      </c>
      <c r="O21" s="17" t="s">
        <v>685</v>
      </c>
      <c r="P21" s="18" t="s">
        <v>685</v>
      </c>
      <c r="Q21" s="38">
        <f t="shared" si="0"/>
        <v>1</v>
      </c>
      <c r="R21" s="38">
        <f t="shared" si="1"/>
        <v>3</v>
      </c>
      <c r="S21" s="38">
        <f t="shared" si="2"/>
        <v>5</v>
      </c>
      <c r="T21" s="43" t="s">
        <v>15</v>
      </c>
    </row>
    <row r="22" spans="1:20" s="11" customFormat="1" ht="23.25" customHeight="1" x14ac:dyDescent="0.25">
      <c r="A22" s="14">
        <v>8</v>
      </c>
      <c r="B22" s="20" t="s">
        <v>16</v>
      </c>
      <c r="C22" s="38" t="str">
        <f t="shared" si="3"/>
        <v/>
      </c>
      <c r="D22" s="34" t="s">
        <v>663</v>
      </c>
      <c r="E22" s="69" t="s">
        <v>684</v>
      </c>
      <c r="F22" s="49">
        <v>0</v>
      </c>
      <c r="G22" s="49">
        <v>300000</v>
      </c>
      <c r="H22" s="46" t="s">
        <v>689</v>
      </c>
      <c r="I22" s="49">
        <v>1500000</v>
      </c>
      <c r="J22" s="33" t="s">
        <v>667</v>
      </c>
      <c r="K22" s="17" t="s">
        <v>685</v>
      </c>
      <c r="L22" s="17" t="s">
        <v>685</v>
      </c>
      <c r="M22" s="17" t="s">
        <v>685</v>
      </c>
      <c r="N22" s="17" t="s">
        <v>685</v>
      </c>
      <c r="O22" s="17" t="s">
        <v>685</v>
      </c>
      <c r="P22" s="18" t="s">
        <v>685</v>
      </c>
      <c r="Q22" s="38">
        <f t="shared" si="0"/>
        <v>3</v>
      </c>
      <c r="R22" s="38">
        <f t="shared" si="1"/>
        <v>5</v>
      </c>
      <c r="S22" s="38">
        <f t="shared" si="2"/>
        <v>6</v>
      </c>
      <c r="T22" s="43" t="s">
        <v>17</v>
      </c>
    </row>
    <row r="23" spans="1:20" s="11" customFormat="1" ht="23.25" customHeight="1" x14ac:dyDescent="0.25">
      <c r="A23" s="14">
        <v>9</v>
      </c>
      <c r="B23" s="20" t="s">
        <v>18</v>
      </c>
      <c r="C23" s="38" t="str">
        <f t="shared" si="3"/>
        <v/>
      </c>
      <c r="D23" s="34" t="s">
        <v>663</v>
      </c>
      <c r="E23" s="69" t="s">
        <v>684</v>
      </c>
      <c r="F23" s="49">
        <v>0</v>
      </c>
      <c r="G23" s="49">
        <v>100000</v>
      </c>
      <c r="H23" s="46" t="s">
        <v>690</v>
      </c>
      <c r="I23" s="49">
        <v>500000</v>
      </c>
      <c r="J23" s="33" t="s">
        <v>667</v>
      </c>
      <c r="K23" s="17" t="s">
        <v>685</v>
      </c>
      <c r="L23" s="17" t="s">
        <v>685</v>
      </c>
      <c r="M23" s="17" t="s">
        <v>685</v>
      </c>
      <c r="N23" s="17" t="s">
        <v>685</v>
      </c>
      <c r="O23" s="17" t="s">
        <v>685</v>
      </c>
      <c r="P23" s="18" t="s">
        <v>685</v>
      </c>
      <c r="Q23" s="38">
        <f t="shared" si="0"/>
        <v>3</v>
      </c>
      <c r="R23" s="38">
        <f t="shared" si="1"/>
        <v>5</v>
      </c>
      <c r="S23" s="38">
        <f t="shared" si="2"/>
        <v>6</v>
      </c>
      <c r="T23" s="43" t="s">
        <v>19</v>
      </c>
    </row>
    <row r="24" spans="1:20" s="11" customFormat="1" ht="23.25" customHeight="1" x14ac:dyDescent="0.25">
      <c r="A24" s="14">
        <v>10</v>
      </c>
      <c r="B24" s="20" t="s">
        <v>20</v>
      </c>
      <c r="C24" s="38" t="str">
        <f t="shared" si="3"/>
        <v/>
      </c>
      <c r="D24" s="34" t="s">
        <v>662</v>
      </c>
      <c r="E24" s="69" t="s">
        <v>684</v>
      </c>
      <c r="F24" s="49">
        <v>0</v>
      </c>
      <c r="G24" s="49">
        <v>6000</v>
      </c>
      <c r="H24" s="46" t="s">
        <v>691</v>
      </c>
      <c r="I24" s="49">
        <v>9000</v>
      </c>
      <c r="J24" s="33" t="s">
        <v>666</v>
      </c>
      <c r="K24" s="17" t="s">
        <v>685</v>
      </c>
      <c r="L24" s="17" t="s">
        <v>685</v>
      </c>
      <c r="M24" s="17" t="s">
        <v>685</v>
      </c>
      <c r="N24" s="17" t="s">
        <v>685</v>
      </c>
      <c r="O24" s="17" t="s">
        <v>685</v>
      </c>
      <c r="P24" s="18" t="s">
        <v>685</v>
      </c>
      <c r="Q24" s="38">
        <f t="shared" si="0"/>
        <v>1</v>
      </c>
      <c r="R24" s="38">
        <f t="shared" ref="R24:R27" si="4">IF(D24="","",IF(D24="P",$C$9,IF(D24="M",$D$9,$E$9)))</f>
        <v>3</v>
      </c>
      <c r="S24" s="38">
        <f t="shared" ref="S24:S27" si="5">IF(D24="","",IF(D24="P",$C$10,IF(D24="M",$D$10,$E$10)))</f>
        <v>5</v>
      </c>
      <c r="T24" s="43" t="s">
        <v>21</v>
      </c>
    </row>
    <row r="25" spans="1:20" s="11" customFormat="1" ht="23.25" customHeight="1" x14ac:dyDescent="0.25">
      <c r="A25" s="14">
        <v>11</v>
      </c>
      <c r="B25" s="20" t="s">
        <v>22</v>
      </c>
      <c r="C25" s="38" t="str">
        <f t="shared" si="3"/>
        <v/>
      </c>
      <c r="D25" s="34" t="s">
        <v>662</v>
      </c>
      <c r="E25" s="69" t="s">
        <v>684</v>
      </c>
      <c r="F25" s="49">
        <v>0</v>
      </c>
      <c r="G25" s="49">
        <v>50000</v>
      </c>
      <c r="H25" s="46" t="s">
        <v>692</v>
      </c>
      <c r="I25" s="49">
        <v>500000</v>
      </c>
      <c r="J25" s="33" t="s">
        <v>667</v>
      </c>
      <c r="K25" s="17" t="s">
        <v>685</v>
      </c>
      <c r="L25" s="17" t="s">
        <v>685</v>
      </c>
      <c r="M25" s="17" t="s">
        <v>685</v>
      </c>
      <c r="N25" s="17" t="s">
        <v>685</v>
      </c>
      <c r="O25" s="17" t="s">
        <v>685</v>
      </c>
      <c r="P25" s="18" t="s">
        <v>685</v>
      </c>
      <c r="Q25" s="38">
        <f t="shared" ref="Q25:Q26" si="6">IF(D25="","",IF(D25="P",$C$8,IF(D25="M",$D$8,$E$8)))</f>
        <v>1</v>
      </c>
      <c r="R25" s="38">
        <f t="shared" si="4"/>
        <v>3</v>
      </c>
      <c r="S25" s="38">
        <f t="shared" si="5"/>
        <v>5</v>
      </c>
      <c r="T25" s="43" t="s">
        <v>23</v>
      </c>
    </row>
    <row r="26" spans="1:20" s="11" customFormat="1" ht="23.25" customHeight="1" x14ac:dyDescent="0.25">
      <c r="A26" s="14">
        <v>12</v>
      </c>
      <c r="B26" s="20" t="s">
        <v>24</v>
      </c>
      <c r="C26" s="38" t="str">
        <f t="shared" si="3"/>
        <v/>
      </c>
      <c r="D26" s="34" t="s">
        <v>663</v>
      </c>
      <c r="E26" s="69" t="s">
        <v>684</v>
      </c>
      <c r="F26" s="49">
        <v>0</v>
      </c>
      <c r="G26" s="49">
        <v>100000</v>
      </c>
      <c r="H26" s="46" t="s">
        <v>693</v>
      </c>
      <c r="I26" s="49">
        <v>500000</v>
      </c>
      <c r="J26" s="33" t="s">
        <v>667</v>
      </c>
      <c r="K26" s="17" t="s">
        <v>685</v>
      </c>
      <c r="L26" s="17" t="s">
        <v>685</v>
      </c>
      <c r="M26" s="17" t="s">
        <v>685</v>
      </c>
      <c r="N26" s="17" t="s">
        <v>685</v>
      </c>
      <c r="O26" s="17" t="s">
        <v>685</v>
      </c>
      <c r="P26" s="18" t="s">
        <v>685</v>
      </c>
      <c r="Q26" s="38">
        <f t="shared" si="6"/>
        <v>3</v>
      </c>
      <c r="R26" s="38">
        <f t="shared" si="4"/>
        <v>5</v>
      </c>
      <c r="S26" s="38">
        <f t="shared" si="5"/>
        <v>6</v>
      </c>
      <c r="T26" s="43" t="s">
        <v>25</v>
      </c>
    </row>
    <row r="27" spans="1:20" s="11" customFormat="1" ht="22.5" x14ac:dyDescent="0.25">
      <c r="A27" s="14">
        <v>13</v>
      </c>
      <c r="B27" s="20" t="s">
        <v>26</v>
      </c>
      <c r="C27" s="38" t="str">
        <f>IF(OR($H$2="",$H$3=""),"",IF(AND(OR($H$2&lt;=F27),$H$3&lt;=F27),$F$14,IF(OR($H$2&gt;I27,OR($H$3&gt;O27)),S27,IF(AND(OR($H$2&lt;=G27),$H$3&lt;=M27),Q27,R27))))</f>
        <v/>
      </c>
      <c r="D27" s="34" t="s">
        <v>662</v>
      </c>
      <c r="E27" s="69" t="s">
        <v>684</v>
      </c>
      <c r="F27" s="49">
        <v>0</v>
      </c>
      <c r="G27" s="49">
        <v>30000</v>
      </c>
      <c r="H27" s="46" t="s">
        <v>709</v>
      </c>
      <c r="I27" s="49">
        <v>200000</v>
      </c>
      <c r="J27" s="33" t="s">
        <v>667</v>
      </c>
      <c r="K27" s="69" t="s">
        <v>684</v>
      </c>
      <c r="L27" s="17" t="s">
        <v>685</v>
      </c>
      <c r="M27" s="32">
        <v>12000</v>
      </c>
      <c r="N27" s="30" t="s">
        <v>710</v>
      </c>
      <c r="O27" s="32">
        <v>80000</v>
      </c>
      <c r="P27" s="33" t="s">
        <v>666</v>
      </c>
      <c r="Q27" s="38">
        <f>IF(D27="","",IF(D27="P",$C$8,IF(D27="M",$D$8,$E$8)))</f>
        <v>1</v>
      </c>
      <c r="R27" s="38">
        <f t="shared" si="4"/>
        <v>3</v>
      </c>
      <c r="S27" s="38">
        <f t="shared" si="5"/>
        <v>5</v>
      </c>
      <c r="T27" s="43" t="s">
        <v>27</v>
      </c>
    </row>
    <row r="28" spans="1:20" s="11" customFormat="1" ht="23.25" customHeight="1" x14ac:dyDescent="0.25">
      <c r="A28" s="14">
        <v>14</v>
      </c>
      <c r="B28" s="20" t="s">
        <v>28</v>
      </c>
      <c r="C28" s="38" t="str">
        <f t="shared" ref="C28:C33" si="7">IF($H$2="","",IF($H$2&gt;I28,S28,IF($H$2&lt;F28,$F$14,IF($H$2&lt;=G28,Q28,R28))))</f>
        <v/>
      </c>
      <c r="D28" s="34" t="s">
        <v>662</v>
      </c>
      <c r="E28" s="69" t="s">
        <v>684</v>
      </c>
      <c r="F28" s="49">
        <v>0</v>
      </c>
      <c r="G28" s="49">
        <v>12000</v>
      </c>
      <c r="H28" s="46" t="s">
        <v>694</v>
      </c>
      <c r="I28" s="49">
        <v>100000</v>
      </c>
      <c r="J28" s="33" t="s">
        <v>666</v>
      </c>
      <c r="K28" s="17" t="s">
        <v>685</v>
      </c>
      <c r="L28" s="17" t="s">
        <v>685</v>
      </c>
      <c r="M28" s="17" t="s">
        <v>685</v>
      </c>
      <c r="N28" s="17" t="s">
        <v>685</v>
      </c>
      <c r="O28" s="17" t="s">
        <v>685</v>
      </c>
      <c r="P28" s="18" t="s">
        <v>685</v>
      </c>
      <c r="Q28" s="38">
        <f t="shared" ref="Q28:Q90" si="8">IF(D28="","",IF(D28="P",$C$8,IF(D28="M",$D$8,$E$8)))</f>
        <v>1</v>
      </c>
      <c r="R28" s="38">
        <f t="shared" ref="R28:R90" si="9">IF(D28="","",IF(D28="P",$C$9,IF(D28="M",$D$9,$E$9)))</f>
        <v>3</v>
      </c>
      <c r="S28" s="38">
        <f t="shared" ref="S28:S90" si="10">IF(D28="","",IF(D28="P",$C$10,IF(D28="M",$D$10,$E$10)))</f>
        <v>5</v>
      </c>
      <c r="T28" s="43" t="s">
        <v>29</v>
      </c>
    </row>
    <row r="29" spans="1:20" s="11" customFormat="1" ht="23.25" customHeight="1" x14ac:dyDescent="0.25">
      <c r="A29" s="14">
        <v>15</v>
      </c>
      <c r="B29" s="20" t="s">
        <v>30</v>
      </c>
      <c r="C29" s="38" t="str">
        <f t="shared" si="7"/>
        <v/>
      </c>
      <c r="D29" s="34" t="s">
        <v>662</v>
      </c>
      <c r="E29" s="69" t="s">
        <v>684</v>
      </c>
      <c r="F29" s="49">
        <v>0</v>
      </c>
      <c r="G29" s="49">
        <v>30000</v>
      </c>
      <c r="H29" s="46" t="s">
        <v>695</v>
      </c>
      <c r="I29" s="49">
        <v>100000</v>
      </c>
      <c r="J29" s="33" t="s">
        <v>666</v>
      </c>
      <c r="K29" s="17" t="s">
        <v>685</v>
      </c>
      <c r="L29" s="17" t="s">
        <v>685</v>
      </c>
      <c r="M29" s="17" t="s">
        <v>685</v>
      </c>
      <c r="N29" s="17" t="s">
        <v>685</v>
      </c>
      <c r="O29" s="17" t="s">
        <v>685</v>
      </c>
      <c r="P29" s="18" t="s">
        <v>685</v>
      </c>
      <c r="Q29" s="38">
        <f t="shared" si="8"/>
        <v>1</v>
      </c>
      <c r="R29" s="38">
        <f t="shared" si="9"/>
        <v>3</v>
      </c>
      <c r="S29" s="38">
        <f t="shared" si="10"/>
        <v>5</v>
      </c>
      <c r="T29" s="43" t="s">
        <v>31</v>
      </c>
    </row>
    <row r="30" spans="1:20" s="11" customFormat="1" ht="23.25" customHeight="1" x14ac:dyDescent="0.25">
      <c r="A30" s="14">
        <v>16</v>
      </c>
      <c r="B30" s="20" t="s">
        <v>32</v>
      </c>
      <c r="C30" s="38" t="str">
        <f t="shared" si="7"/>
        <v/>
      </c>
      <c r="D30" s="34" t="s">
        <v>662</v>
      </c>
      <c r="E30" s="69" t="s">
        <v>684</v>
      </c>
      <c r="F30" s="49">
        <v>0</v>
      </c>
      <c r="G30" s="49">
        <v>12000</v>
      </c>
      <c r="H30" s="46" t="s">
        <v>696</v>
      </c>
      <c r="I30" s="49">
        <v>50000</v>
      </c>
      <c r="J30" s="33" t="s">
        <v>667</v>
      </c>
      <c r="K30" s="17" t="s">
        <v>685</v>
      </c>
      <c r="L30" s="17" t="s">
        <v>685</v>
      </c>
      <c r="M30" s="17" t="s">
        <v>685</v>
      </c>
      <c r="N30" s="17" t="s">
        <v>685</v>
      </c>
      <c r="O30" s="17" t="s">
        <v>685</v>
      </c>
      <c r="P30" s="18" t="s">
        <v>685</v>
      </c>
      <c r="Q30" s="38">
        <f>IF(D30="","",IF(D30="P",$C$8,IF(D30="M",$D$8,$E$8)))</f>
        <v>1</v>
      </c>
      <c r="R30" s="38">
        <f t="shared" si="9"/>
        <v>3</v>
      </c>
      <c r="S30" s="38">
        <f t="shared" si="10"/>
        <v>5</v>
      </c>
      <c r="T30" s="43" t="s">
        <v>33</v>
      </c>
    </row>
    <row r="31" spans="1:20" s="11" customFormat="1" ht="23.25" customHeight="1" x14ac:dyDescent="0.25">
      <c r="A31" s="14">
        <v>17</v>
      </c>
      <c r="B31" s="20" t="s">
        <v>34</v>
      </c>
      <c r="C31" s="38" t="str">
        <f t="shared" si="7"/>
        <v/>
      </c>
      <c r="D31" s="34" t="s">
        <v>662</v>
      </c>
      <c r="E31" s="14" t="s">
        <v>712</v>
      </c>
      <c r="F31" s="49">
        <v>0</v>
      </c>
      <c r="G31" s="49">
        <v>6000000</v>
      </c>
      <c r="H31" s="46" t="s">
        <v>697</v>
      </c>
      <c r="I31" s="49">
        <v>15000000</v>
      </c>
      <c r="J31" s="33" t="s">
        <v>916</v>
      </c>
      <c r="K31" s="17" t="s">
        <v>685</v>
      </c>
      <c r="L31" s="17" t="s">
        <v>685</v>
      </c>
      <c r="M31" s="17" t="s">
        <v>685</v>
      </c>
      <c r="N31" s="17" t="s">
        <v>685</v>
      </c>
      <c r="O31" s="17" t="s">
        <v>685</v>
      </c>
      <c r="P31" s="18" t="s">
        <v>685</v>
      </c>
      <c r="Q31" s="38">
        <f t="shared" si="8"/>
        <v>1</v>
      </c>
      <c r="R31" s="38">
        <f t="shared" si="9"/>
        <v>3</v>
      </c>
      <c r="S31" s="38">
        <f t="shared" si="10"/>
        <v>5</v>
      </c>
      <c r="T31" s="43" t="s">
        <v>35</v>
      </c>
    </row>
    <row r="32" spans="1:20" s="11" customFormat="1" ht="23.25" customHeight="1" x14ac:dyDescent="0.25">
      <c r="A32" s="14">
        <v>18</v>
      </c>
      <c r="B32" s="20" t="s">
        <v>36</v>
      </c>
      <c r="C32" s="40" t="s">
        <v>875</v>
      </c>
      <c r="D32" s="34" t="s">
        <v>662</v>
      </c>
      <c r="E32" s="14"/>
      <c r="F32" s="49"/>
      <c r="G32" s="49"/>
      <c r="H32" s="46"/>
      <c r="I32" s="49"/>
      <c r="J32" s="33"/>
      <c r="K32" s="17" t="s">
        <v>685</v>
      </c>
      <c r="L32" s="17" t="s">
        <v>685</v>
      </c>
      <c r="M32" s="17" t="s">
        <v>685</v>
      </c>
      <c r="N32" s="17" t="s">
        <v>685</v>
      </c>
      <c r="O32" s="17" t="s">
        <v>685</v>
      </c>
      <c r="P32" s="18" t="s">
        <v>685</v>
      </c>
      <c r="Q32" s="38">
        <f t="shared" si="8"/>
        <v>1</v>
      </c>
      <c r="R32" s="38">
        <f t="shared" si="9"/>
        <v>3</v>
      </c>
      <c r="S32" s="38">
        <f t="shared" si="10"/>
        <v>5</v>
      </c>
      <c r="T32" s="43" t="s">
        <v>37</v>
      </c>
    </row>
    <row r="33" spans="1:20" s="11" customFormat="1" ht="23.25" customHeight="1" x14ac:dyDescent="0.25">
      <c r="A33" s="14">
        <v>19</v>
      </c>
      <c r="B33" s="20" t="s">
        <v>38</v>
      </c>
      <c r="C33" s="38" t="str">
        <f t="shared" si="7"/>
        <v/>
      </c>
      <c r="D33" s="34" t="s">
        <v>662</v>
      </c>
      <c r="E33" s="14" t="s">
        <v>683</v>
      </c>
      <c r="F33" s="49">
        <v>0</v>
      </c>
      <c r="G33" s="49">
        <v>5</v>
      </c>
      <c r="H33" s="46" t="s">
        <v>698</v>
      </c>
      <c r="I33" s="49">
        <v>20</v>
      </c>
      <c r="J33" s="33" t="s">
        <v>699</v>
      </c>
      <c r="K33" s="17" t="s">
        <v>685</v>
      </c>
      <c r="L33" s="17" t="s">
        <v>685</v>
      </c>
      <c r="M33" s="17" t="s">
        <v>685</v>
      </c>
      <c r="N33" s="17" t="s">
        <v>685</v>
      </c>
      <c r="O33" s="17" t="s">
        <v>685</v>
      </c>
      <c r="P33" s="18" t="s">
        <v>685</v>
      </c>
      <c r="Q33" s="38">
        <f t="shared" si="8"/>
        <v>1</v>
      </c>
      <c r="R33" s="38">
        <f t="shared" si="9"/>
        <v>3</v>
      </c>
      <c r="S33" s="38">
        <f t="shared" si="10"/>
        <v>5</v>
      </c>
      <c r="T33" s="43" t="s">
        <v>39</v>
      </c>
    </row>
    <row r="34" spans="1:20" s="11" customFormat="1" ht="23.25" customHeight="1" x14ac:dyDescent="0.25">
      <c r="A34" s="14">
        <v>20</v>
      </c>
      <c r="B34" s="20" t="s">
        <v>40</v>
      </c>
      <c r="C34" s="38" t="str">
        <f>IF($H$2="","",IF($H$2=I34,S34,IF($H$2=G34,Q34,R34)))</f>
        <v/>
      </c>
      <c r="D34" s="34" t="s">
        <v>663</v>
      </c>
      <c r="E34" s="14" t="s">
        <v>904</v>
      </c>
      <c r="F34" s="49">
        <v>0</v>
      </c>
      <c r="G34" s="49" t="s">
        <v>901</v>
      </c>
      <c r="H34" s="46" t="s">
        <v>902</v>
      </c>
      <c r="I34" s="47" t="s">
        <v>903</v>
      </c>
      <c r="J34" s="18" t="s">
        <v>685</v>
      </c>
      <c r="K34" s="17" t="s">
        <v>685</v>
      </c>
      <c r="L34" s="17" t="s">
        <v>685</v>
      </c>
      <c r="M34" s="17" t="s">
        <v>685</v>
      </c>
      <c r="N34" s="17" t="s">
        <v>685</v>
      </c>
      <c r="O34" s="17" t="s">
        <v>685</v>
      </c>
      <c r="P34" s="18" t="s">
        <v>685</v>
      </c>
      <c r="Q34" s="38">
        <f t="shared" si="8"/>
        <v>3</v>
      </c>
      <c r="R34" s="38">
        <f t="shared" si="9"/>
        <v>5</v>
      </c>
      <c r="S34" s="38">
        <f t="shared" si="10"/>
        <v>6</v>
      </c>
      <c r="T34" s="43" t="s">
        <v>41</v>
      </c>
    </row>
    <row r="35" spans="1:20" s="11" customFormat="1" ht="23.25" customHeight="1" x14ac:dyDescent="0.25">
      <c r="A35" s="14">
        <v>21</v>
      </c>
      <c r="B35" s="20" t="s">
        <v>42</v>
      </c>
      <c r="C35" s="38" t="str">
        <f t="shared" ref="C35:C43" si="11">IF($H$2="","",IF($H$2&gt;I35,S35,IF($H$2&lt;F35,$F$14,IF($H$2&lt;=G35,Q35,R35))))</f>
        <v/>
      </c>
      <c r="D35" s="34" t="s">
        <v>663</v>
      </c>
      <c r="E35" s="14" t="s">
        <v>683</v>
      </c>
      <c r="F35" s="49">
        <v>0</v>
      </c>
      <c r="G35" s="49">
        <v>5</v>
      </c>
      <c r="H35" s="46" t="s">
        <v>700</v>
      </c>
      <c r="I35" s="47">
        <v>40</v>
      </c>
      <c r="J35" s="33" t="s">
        <v>699</v>
      </c>
      <c r="K35" s="17" t="s">
        <v>685</v>
      </c>
      <c r="L35" s="17" t="s">
        <v>685</v>
      </c>
      <c r="M35" s="17" t="s">
        <v>685</v>
      </c>
      <c r="N35" s="17" t="s">
        <v>685</v>
      </c>
      <c r="O35" s="17" t="s">
        <v>685</v>
      </c>
      <c r="P35" s="18" t="s">
        <v>685</v>
      </c>
      <c r="Q35" s="38">
        <f t="shared" si="8"/>
        <v>3</v>
      </c>
      <c r="R35" s="38">
        <f t="shared" si="9"/>
        <v>5</v>
      </c>
      <c r="S35" s="38">
        <f t="shared" si="10"/>
        <v>6</v>
      </c>
      <c r="T35" s="43" t="s">
        <v>43</v>
      </c>
    </row>
    <row r="36" spans="1:20" s="11" customFormat="1" ht="23.25" customHeight="1" x14ac:dyDescent="0.25">
      <c r="A36" s="14">
        <v>22</v>
      </c>
      <c r="B36" s="20" t="s">
        <v>44</v>
      </c>
      <c r="C36" s="38" t="str">
        <f t="shared" si="11"/>
        <v/>
      </c>
      <c r="D36" s="34" t="s">
        <v>662</v>
      </c>
      <c r="E36" s="14" t="s">
        <v>683</v>
      </c>
      <c r="F36" s="49">
        <v>0</v>
      </c>
      <c r="G36" s="49">
        <v>1</v>
      </c>
      <c r="H36" s="46" t="s">
        <v>701</v>
      </c>
      <c r="I36" s="47">
        <v>5</v>
      </c>
      <c r="J36" s="33" t="s">
        <v>699</v>
      </c>
      <c r="K36" s="17" t="s">
        <v>685</v>
      </c>
      <c r="L36" s="17" t="s">
        <v>685</v>
      </c>
      <c r="M36" s="17" t="s">
        <v>685</v>
      </c>
      <c r="N36" s="17" t="s">
        <v>685</v>
      </c>
      <c r="O36" s="17" t="s">
        <v>685</v>
      </c>
      <c r="P36" s="18" t="s">
        <v>685</v>
      </c>
      <c r="Q36" s="38">
        <f t="shared" si="8"/>
        <v>1</v>
      </c>
      <c r="R36" s="38">
        <f t="shared" si="9"/>
        <v>3</v>
      </c>
      <c r="S36" s="38">
        <f t="shared" si="10"/>
        <v>5</v>
      </c>
      <c r="T36" s="43" t="s">
        <v>45</v>
      </c>
    </row>
    <row r="37" spans="1:20" s="11" customFormat="1" ht="23.25" customHeight="1" x14ac:dyDescent="0.25">
      <c r="A37" s="14">
        <v>23</v>
      </c>
      <c r="B37" s="20" t="s">
        <v>46</v>
      </c>
      <c r="C37" s="38" t="str">
        <f t="shared" si="11"/>
        <v/>
      </c>
      <c r="D37" s="34" t="s">
        <v>662</v>
      </c>
      <c r="E37" s="14" t="s">
        <v>713</v>
      </c>
      <c r="F37" s="49">
        <v>0</v>
      </c>
      <c r="G37" s="49">
        <v>5</v>
      </c>
      <c r="H37" s="49" t="s">
        <v>702</v>
      </c>
      <c r="I37" s="47">
        <v>10</v>
      </c>
      <c r="J37" s="24" t="s">
        <v>792</v>
      </c>
      <c r="K37" s="17" t="s">
        <v>685</v>
      </c>
      <c r="L37" s="17" t="s">
        <v>685</v>
      </c>
      <c r="M37" s="17" t="s">
        <v>685</v>
      </c>
      <c r="N37" s="17" t="s">
        <v>685</v>
      </c>
      <c r="O37" s="17" t="s">
        <v>685</v>
      </c>
      <c r="P37" s="18" t="s">
        <v>685</v>
      </c>
      <c r="Q37" s="38">
        <f t="shared" si="8"/>
        <v>1</v>
      </c>
      <c r="R37" s="38">
        <f t="shared" si="9"/>
        <v>3</v>
      </c>
      <c r="S37" s="38">
        <f t="shared" si="10"/>
        <v>5</v>
      </c>
      <c r="T37" s="43" t="s">
        <v>47</v>
      </c>
    </row>
    <row r="38" spans="1:20" s="11" customFormat="1" ht="23.25" customHeight="1" x14ac:dyDescent="0.25">
      <c r="A38" s="14">
        <v>24</v>
      </c>
      <c r="B38" s="20" t="s">
        <v>48</v>
      </c>
      <c r="C38" s="38" t="str">
        <f t="shared" si="11"/>
        <v/>
      </c>
      <c r="D38" s="34" t="s">
        <v>663</v>
      </c>
      <c r="E38" s="69" t="s">
        <v>714</v>
      </c>
      <c r="F38" s="49">
        <v>0</v>
      </c>
      <c r="G38" s="49">
        <v>500</v>
      </c>
      <c r="H38" s="46" t="s">
        <v>703</v>
      </c>
      <c r="I38" s="47">
        <v>3000</v>
      </c>
      <c r="J38" s="18" t="s">
        <v>792</v>
      </c>
      <c r="K38" s="17" t="s">
        <v>685</v>
      </c>
      <c r="L38" s="17" t="s">
        <v>685</v>
      </c>
      <c r="M38" s="17" t="s">
        <v>685</v>
      </c>
      <c r="N38" s="17" t="s">
        <v>685</v>
      </c>
      <c r="O38" s="17" t="s">
        <v>685</v>
      </c>
      <c r="P38" s="18" t="s">
        <v>685</v>
      </c>
      <c r="Q38" s="38">
        <f t="shared" si="8"/>
        <v>3</v>
      </c>
      <c r="R38" s="38">
        <f t="shared" si="9"/>
        <v>5</v>
      </c>
      <c r="S38" s="38">
        <f t="shared" si="10"/>
        <v>6</v>
      </c>
      <c r="T38" s="43" t="s">
        <v>49</v>
      </c>
    </row>
    <row r="39" spans="1:20" s="11" customFormat="1" ht="23.25" customHeight="1" x14ac:dyDescent="0.25">
      <c r="A39" s="14">
        <v>25</v>
      </c>
      <c r="B39" s="20" t="s">
        <v>50</v>
      </c>
      <c r="C39" s="38" t="str">
        <f t="shared" si="11"/>
        <v/>
      </c>
      <c r="D39" s="34" t="s">
        <v>661</v>
      </c>
      <c r="E39" s="69" t="s">
        <v>714</v>
      </c>
      <c r="F39" s="49">
        <v>0</v>
      </c>
      <c r="G39" s="49">
        <v>500</v>
      </c>
      <c r="H39" s="46" t="s">
        <v>703</v>
      </c>
      <c r="I39" s="47">
        <v>3000</v>
      </c>
      <c r="J39" s="18" t="s">
        <v>792</v>
      </c>
      <c r="K39" s="17" t="s">
        <v>685</v>
      </c>
      <c r="L39" s="17" t="s">
        <v>685</v>
      </c>
      <c r="M39" s="17" t="s">
        <v>685</v>
      </c>
      <c r="N39" s="17" t="s">
        <v>685</v>
      </c>
      <c r="O39" s="17" t="s">
        <v>685</v>
      </c>
      <c r="P39" s="18" t="s">
        <v>685</v>
      </c>
      <c r="Q39" s="38">
        <f t="shared" si="8"/>
        <v>1</v>
      </c>
      <c r="R39" s="38">
        <f t="shared" si="9"/>
        <v>2</v>
      </c>
      <c r="S39" s="38">
        <f t="shared" si="10"/>
        <v>4</v>
      </c>
      <c r="T39" s="43" t="s">
        <v>51</v>
      </c>
    </row>
    <row r="40" spans="1:20" s="11" customFormat="1" ht="23.25" customHeight="1" x14ac:dyDescent="0.25">
      <c r="A40" s="14">
        <v>26</v>
      </c>
      <c r="B40" s="20" t="s">
        <v>52</v>
      </c>
      <c r="C40" s="38" t="str">
        <f t="shared" si="11"/>
        <v/>
      </c>
      <c r="D40" s="34" t="s">
        <v>663</v>
      </c>
      <c r="E40" s="21" t="s">
        <v>715</v>
      </c>
      <c r="F40" s="49">
        <v>0</v>
      </c>
      <c r="G40" s="49">
        <v>30</v>
      </c>
      <c r="H40" s="46" t="s">
        <v>704</v>
      </c>
      <c r="I40" s="47">
        <v>200</v>
      </c>
      <c r="J40" s="18" t="s">
        <v>905</v>
      </c>
      <c r="K40" s="17" t="s">
        <v>685</v>
      </c>
      <c r="L40" s="17" t="s">
        <v>685</v>
      </c>
      <c r="M40" s="17" t="s">
        <v>685</v>
      </c>
      <c r="N40" s="17" t="s">
        <v>685</v>
      </c>
      <c r="O40" s="17" t="s">
        <v>685</v>
      </c>
      <c r="P40" s="18" t="s">
        <v>685</v>
      </c>
      <c r="Q40" s="38">
        <f t="shared" si="8"/>
        <v>3</v>
      </c>
      <c r="R40" s="38">
        <f t="shared" si="9"/>
        <v>5</v>
      </c>
      <c r="S40" s="38">
        <f t="shared" si="10"/>
        <v>6</v>
      </c>
      <c r="T40" s="43" t="s">
        <v>53</v>
      </c>
    </row>
    <row r="41" spans="1:20" s="11" customFormat="1" ht="23.25" customHeight="1" x14ac:dyDescent="0.25">
      <c r="A41" s="14">
        <v>27</v>
      </c>
      <c r="B41" s="20" t="s">
        <v>54</v>
      </c>
      <c r="C41" s="38" t="str">
        <f t="shared" si="11"/>
        <v/>
      </c>
      <c r="D41" s="34" t="s">
        <v>661</v>
      </c>
      <c r="E41" s="21" t="s">
        <v>715</v>
      </c>
      <c r="F41" s="49">
        <v>0</v>
      </c>
      <c r="G41" s="49">
        <v>30</v>
      </c>
      <c r="H41" s="46" t="s">
        <v>704</v>
      </c>
      <c r="I41" s="47">
        <v>200</v>
      </c>
      <c r="J41" s="18" t="s">
        <v>905</v>
      </c>
      <c r="K41" s="17" t="s">
        <v>685</v>
      </c>
      <c r="L41" s="17" t="s">
        <v>685</v>
      </c>
      <c r="M41" s="17" t="s">
        <v>685</v>
      </c>
      <c r="N41" s="17" t="s">
        <v>685</v>
      </c>
      <c r="O41" s="17" t="s">
        <v>685</v>
      </c>
      <c r="P41" s="18" t="s">
        <v>685</v>
      </c>
      <c r="Q41" s="38">
        <f t="shared" si="8"/>
        <v>1</v>
      </c>
      <c r="R41" s="38">
        <f t="shared" si="9"/>
        <v>2</v>
      </c>
      <c r="S41" s="38">
        <f t="shared" si="10"/>
        <v>4</v>
      </c>
      <c r="T41" s="43" t="s">
        <v>55</v>
      </c>
    </row>
    <row r="42" spans="1:20" s="11" customFormat="1" ht="23.25" customHeight="1" x14ac:dyDescent="0.25">
      <c r="A42" s="14">
        <v>28</v>
      </c>
      <c r="B42" s="20" t="s">
        <v>56</v>
      </c>
      <c r="C42" s="38" t="str">
        <f t="shared" si="11"/>
        <v/>
      </c>
      <c r="D42" s="34" t="s">
        <v>663</v>
      </c>
      <c r="E42" s="22" t="s">
        <v>716</v>
      </c>
      <c r="F42" s="49">
        <v>0</v>
      </c>
      <c r="G42" s="49">
        <v>2</v>
      </c>
      <c r="H42" s="46" t="s">
        <v>705</v>
      </c>
      <c r="I42" s="47">
        <v>5</v>
      </c>
      <c r="J42" s="18" t="s">
        <v>910</v>
      </c>
      <c r="K42" s="17" t="s">
        <v>685</v>
      </c>
      <c r="L42" s="17" t="s">
        <v>685</v>
      </c>
      <c r="M42" s="17" t="s">
        <v>685</v>
      </c>
      <c r="N42" s="17" t="s">
        <v>685</v>
      </c>
      <c r="O42" s="17" t="s">
        <v>685</v>
      </c>
      <c r="P42" s="18" t="s">
        <v>685</v>
      </c>
      <c r="Q42" s="38">
        <f t="shared" si="8"/>
        <v>3</v>
      </c>
      <c r="R42" s="38">
        <f t="shared" si="9"/>
        <v>5</v>
      </c>
      <c r="S42" s="38">
        <f t="shared" si="10"/>
        <v>6</v>
      </c>
      <c r="T42" s="43" t="s">
        <v>57</v>
      </c>
    </row>
    <row r="43" spans="1:20" s="11" customFormat="1" ht="23.25" customHeight="1" x14ac:dyDescent="0.25">
      <c r="A43" s="14">
        <v>29</v>
      </c>
      <c r="B43" s="20" t="s">
        <v>58</v>
      </c>
      <c r="C43" s="38" t="str">
        <f t="shared" si="11"/>
        <v/>
      </c>
      <c r="D43" s="34" t="s">
        <v>663</v>
      </c>
      <c r="E43" s="22" t="s">
        <v>716</v>
      </c>
      <c r="F43" s="49">
        <v>0</v>
      </c>
      <c r="G43" s="49">
        <v>2</v>
      </c>
      <c r="H43" s="46" t="s">
        <v>706</v>
      </c>
      <c r="I43" s="47">
        <v>5</v>
      </c>
      <c r="J43" s="18" t="s">
        <v>910</v>
      </c>
      <c r="K43" s="17" t="s">
        <v>685</v>
      </c>
      <c r="L43" s="17" t="s">
        <v>685</v>
      </c>
      <c r="M43" s="17" t="s">
        <v>685</v>
      </c>
      <c r="N43" s="17" t="s">
        <v>685</v>
      </c>
      <c r="O43" s="17" t="s">
        <v>685</v>
      </c>
      <c r="P43" s="18" t="s">
        <v>685</v>
      </c>
      <c r="Q43" s="38">
        <f t="shared" si="8"/>
        <v>3</v>
      </c>
      <c r="R43" s="38">
        <f t="shared" si="9"/>
        <v>5</v>
      </c>
      <c r="S43" s="38">
        <f t="shared" si="10"/>
        <v>6</v>
      </c>
      <c r="T43" s="43" t="s">
        <v>59</v>
      </c>
    </row>
    <row r="44" spans="1:20" s="11" customFormat="1" ht="23.25" customHeight="1" x14ac:dyDescent="0.25">
      <c r="A44" s="14">
        <v>30</v>
      </c>
      <c r="B44" s="20" t="s">
        <v>60</v>
      </c>
      <c r="C44" s="38" t="str">
        <f>IF($H$2="","",IF($H$2&gt;I44,S44,R44))</f>
        <v/>
      </c>
      <c r="D44" s="34" t="s">
        <v>662</v>
      </c>
      <c r="E44" s="124" t="s">
        <v>911</v>
      </c>
      <c r="F44" s="49">
        <v>0</v>
      </c>
      <c r="G44" s="49" t="s">
        <v>685</v>
      </c>
      <c r="H44" s="46">
        <v>3</v>
      </c>
      <c r="I44" s="47">
        <v>3</v>
      </c>
      <c r="J44" s="25" t="s">
        <v>699</v>
      </c>
      <c r="K44" s="17" t="s">
        <v>685</v>
      </c>
      <c r="L44" s="17" t="s">
        <v>685</v>
      </c>
      <c r="M44" s="17" t="s">
        <v>685</v>
      </c>
      <c r="N44" s="17" t="s">
        <v>685</v>
      </c>
      <c r="O44" s="17" t="s">
        <v>685</v>
      </c>
      <c r="P44" s="18" t="s">
        <v>685</v>
      </c>
      <c r="Q44" s="38">
        <f t="shared" si="8"/>
        <v>1</v>
      </c>
      <c r="R44" s="38">
        <f t="shared" si="9"/>
        <v>3</v>
      </c>
      <c r="S44" s="38">
        <f t="shared" si="10"/>
        <v>5</v>
      </c>
      <c r="T44" s="43" t="s">
        <v>61</v>
      </c>
    </row>
    <row r="45" spans="1:20" s="11" customFormat="1" ht="23.25" customHeight="1" x14ac:dyDescent="0.25">
      <c r="A45" s="14">
        <v>31</v>
      </c>
      <c r="B45" s="20" t="s">
        <v>62</v>
      </c>
      <c r="C45" s="38" t="str">
        <f>IF($H$2="","",IF($H$2&gt;I45,S45,R45))</f>
        <v/>
      </c>
      <c r="D45" s="34" t="s">
        <v>662</v>
      </c>
      <c r="E45" s="69" t="s">
        <v>684</v>
      </c>
      <c r="F45" s="49">
        <v>0</v>
      </c>
      <c r="G45" s="49" t="s">
        <v>685</v>
      </c>
      <c r="H45" s="46">
        <v>1500000</v>
      </c>
      <c r="I45" s="46">
        <v>1500000</v>
      </c>
      <c r="J45" s="25" t="s">
        <v>707</v>
      </c>
      <c r="K45" s="17" t="s">
        <v>685</v>
      </c>
      <c r="L45" s="17" t="s">
        <v>685</v>
      </c>
      <c r="M45" s="17" t="s">
        <v>685</v>
      </c>
      <c r="N45" s="17" t="s">
        <v>685</v>
      </c>
      <c r="O45" s="17" t="s">
        <v>685</v>
      </c>
      <c r="P45" s="18" t="s">
        <v>685</v>
      </c>
      <c r="Q45" s="38">
        <f t="shared" si="8"/>
        <v>1</v>
      </c>
      <c r="R45" s="38">
        <f t="shared" si="9"/>
        <v>3</v>
      </c>
      <c r="S45" s="38">
        <f t="shared" si="10"/>
        <v>5</v>
      </c>
      <c r="T45" s="43" t="s">
        <v>63</v>
      </c>
    </row>
    <row r="46" spans="1:20" s="11" customFormat="1" ht="23.25" customHeight="1" x14ac:dyDescent="0.25">
      <c r="A46" s="14">
        <v>32</v>
      </c>
      <c r="B46" s="20" t="s">
        <v>64</v>
      </c>
      <c r="C46" s="38" t="str">
        <f>IF($H$2="","",IF($H$2&gt;I46,S46,R46))</f>
        <v/>
      </c>
      <c r="D46" s="34" t="s">
        <v>662</v>
      </c>
      <c r="E46" s="69" t="s">
        <v>684</v>
      </c>
      <c r="F46" s="49">
        <v>0</v>
      </c>
      <c r="G46" s="49" t="s">
        <v>685</v>
      </c>
      <c r="H46" s="46">
        <v>7500</v>
      </c>
      <c r="I46" s="46">
        <v>7500</v>
      </c>
      <c r="J46" s="33" t="s">
        <v>666</v>
      </c>
      <c r="K46" s="17" t="s">
        <v>685</v>
      </c>
      <c r="L46" s="17" t="s">
        <v>685</v>
      </c>
      <c r="M46" s="17" t="s">
        <v>685</v>
      </c>
      <c r="N46" s="17" t="s">
        <v>685</v>
      </c>
      <c r="O46" s="17" t="s">
        <v>685</v>
      </c>
      <c r="P46" s="18" t="s">
        <v>685</v>
      </c>
      <c r="Q46" s="38">
        <f t="shared" si="8"/>
        <v>1</v>
      </c>
      <c r="R46" s="38">
        <f t="shared" si="9"/>
        <v>3</v>
      </c>
      <c r="S46" s="38">
        <f t="shared" si="10"/>
        <v>5</v>
      </c>
      <c r="T46" s="43" t="s">
        <v>65</v>
      </c>
    </row>
    <row r="47" spans="1:20" s="11" customFormat="1" ht="23.25" customHeight="1" x14ac:dyDescent="0.25">
      <c r="A47" s="14">
        <v>33</v>
      </c>
      <c r="B47" s="20" t="s">
        <v>66</v>
      </c>
      <c r="C47" s="38" t="str">
        <f>IF($H$2="","",IF($H$2&gt;I47,S47,R47))</f>
        <v/>
      </c>
      <c r="D47" s="34" t="s">
        <v>662</v>
      </c>
      <c r="E47" s="69" t="s">
        <v>684</v>
      </c>
      <c r="F47" s="49">
        <v>0</v>
      </c>
      <c r="G47" s="49" t="s">
        <v>685</v>
      </c>
      <c r="H47" s="46">
        <v>500000</v>
      </c>
      <c r="I47" s="46">
        <v>500000</v>
      </c>
      <c r="J47" s="25" t="s">
        <v>708</v>
      </c>
      <c r="K47" s="17" t="s">
        <v>685</v>
      </c>
      <c r="L47" s="17" t="s">
        <v>685</v>
      </c>
      <c r="M47" s="17" t="s">
        <v>685</v>
      </c>
      <c r="N47" s="17" t="s">
        <v>685</v>
      </c>
      <c r="O47" s="17" t="s">
        <v>685</v>
      </c>
      <c r="P47" s="18" t="s">
        <v>685</v>
      </c>
      <c r="Q47" s="38">
        <f t="shared" si="8"/>
        <v>1</v>
      </c>
      <c r="R47" s="38">
        <f t="shared" si="9"/>
        <v>3</v>
      </c>
      <c r="S47" s="38">
        <f t="shared" si="10"/>
        <v>5</v>
      </c>
      <c r="T47" s="43" t="s">
        <v>67</v>
      </c>
    </row>
    <row r="48" spans="1:20" s="11" customFormat="1" ht="23.25" customHeight="1" x14ac:dyDescent="0.25">
      <c r="A48" s="14">
        <v>34</v>
      </c>
      <c r="B48" s="20" t="s">
        <v>68</v>
      </c>
      <c r="C48" s="38" t="str">
        <f>IF(OR($H$2="",$H$3=""),"",IF(OR($H$2&lt;F48,$H$3&lt;L48),$F$14,IF(OR($H$2&gt;I48,OR($H$3&gt;O48)),S48,IF(AND(OR($H$2&lt;=G48),$H$3&lt;M48),Q48,R48))))</f>
        <v/>
      </c>
      <c r="D48" s="14" t="s">
        <v>662</v>
      </c>
      <c r="E48" s="14" t="s">
        <v>683</v>
      </c>
      <c r="F48" s="47">
        <v>1</v>
      </c>
      <c r="G48" s="47">
        <v>5</v>
      </c>
      <c r="H48" s="46" t="s">
        <v>717</v>
      </c>
      <c r="I48" s="47">
        <v>20</v>
      </c>
      <c r="J48" s="33" t="s">
        <v>699</v>
      </c>
      <c r="K48" s="44" t="s">
        <v>681</v>
      </c>
      <c r="L48" s="17">
        <v>0</v>
      </c>
      <c r="M48" s="14">
        <v>30</v>
      </c>
      <c r="N48" s="28" t="s">
        <v>718</v>
      </c>
      <c r="O48" s="14">
        <v>300</v>
      </c>
      <c r="P48" s="14" t="s">
        <v>682</v>
      </c>
      <c r="Q48" s="38">
        <f t="shared" si="8"/>
        <v>1</v>
      </c>
      <c r="R48" s="38">
        <f t="shared" si="9"/>
        <v>3</v>
      </c>
      <c r="S48" s="38">
        <f t="shared" si="10"/>
        <v>5</v>
      </c>
      <c r="T48" s="43" t="s">
        <v>69</v>
      </c>
    </row>
    <row r="49" spans="1:20" s="11" customFormat="1" ht="23.25" customHeight="1" x14ac:dyDescent="0.25">
      <c r="A49" s="14">
        <v>35</v>
      </c>
      <c r="B49" s="20" t="s">
        <v>70</v>
      </c>
      <c r="C49" s="38" t="str">
        <f>IF($H$2="","",IF($H$2&gt;I49,S49,IF($H$2&lt;=F49,$F$14,IF($H$2&lt;G49,Q49,R49))))</f>
        <v/>
      </c>
      <c r="D49" s="14" t="s">
        <v>662</v>
      </c>
      <c r="E49" s="22" t="s">
        <v>719</v>
      </c>
      <c r="F49" s="47">
        <v>5000</v>
      </c>
      <c r="G49" s="47">
        <v>30000</v>
      </c>
      <c r="H49" s="50" t="s">
        <v>720</v>
      </c>
      <c r="I49" s="47">
        <v>100000</v>
      </c>
      <c r="J49" s="23" t="s">
        <v>667</v>
      </c>
      <c r="K49" s="17" t="s">
        <v>685</v>
      </c>
      <c r="L49" s="17" t="s">
        <v>685</v>
      </c>
      <c r="M49" s="17" t="s">
        <v>685</v>
      </c>
      <c r="N49" s="17" t="s">
        <v>685</v>
      </c>
      <c r="O49" s="17" t="s">
        <v>685</v>
      </c>
      <c r="P49" s="18" t="s">
        <v>685</v>
      </c>
      <c r="Q49" s="38">
        <f t="shared" si="8"/>
        <v>1</v>
      </c>
      <c r="R49" s="38">
        <f t="shared" si="9"/>
        <v>3</v>
      </c>
      <c r="S49" s="38">
        <f t="shared" si="10"/>
        <v>5</v>
      </c>
      <c r="T49" s="43" t="s">
        <v>71</v>
      </c>
    </row>
    <row r="50" spans="1:20" s="11" customFormat="1" ht="23.25" customHeight="1" x14ac:dyDescent="0.25">
      <c r="A50" s="14">
        <v>36</v>
      </c>
      <c r="B50" s="20" t="s">
        <v>72</v>
      </c>
      <c r="C50" s="38" t="str">
        <f>IF($H$2="","",IF($H$2&gt;I50,S50,IF($H$2&lt;=F50,$F$14,IF($H$2&lt;G50,Q50,R50))))</f>
        <v/>
      </c>
      <c r="D50" s="14" t="s">
        <v>661</v>
      </c>
      <c r="E50" s="22" t="s">
        <v>721</v>
      </c>
      <c r="F50" s="47">
        <v>2400</v>
      </c>
      <c r="G50" s="47">
        <v>12000</v>
      </c>
      <c r="H50" s="50" t="s">
        <v>722</v>
      </c>
      <c r="I50" s="47">
        <v>50000</v>
      </c>
      <c r="J50" s="23" t="s">
        <v>908</v>
      </c>
      <c r="K50" s="17" t="s">
        <v>685</v>
      </c>
      <c r="L50" s="17" t="s">
        <v>685</v>
      </c>
      <c r="M50" s="17" t="s">
        <v>685</v>
      </c>
      <c r="N50" s="17" t="s">
        <v>685</v>
      </c>
      <c r="O50" s="17" t="s">
        <v>685</v>
      </c>
      <c r="P50" s="18" t="s">
        <v>685</v>
      </c>
      <c r="Q50" s="38">
        <f t="shared" si="8"/>
        <v>1</v>
      </c>
      <c r="R50" s="38">
        <f t="shared" si="9"/>
        <v>2</v>
      </c>
      <c r="S50" s="38">
        <f t="shared" si="10"/>
        <v>4</v>
      </c>
      <c r="T50" s="43" t="s">
        <v>73</v>
      </c>
    </row>
    <row r="51" spans="1:20" s="11" customFormat="1" ht="23.25" customHeight="1" x14ac:dyDescent="0.25">
      <c r="A51" s="14">
        <v>37</v>
      </c>
      <c r="B51" s="20" t="s">
        <v>74</v>
      </c>
      <c r="C51" s="38" t="str">
        <f>IF($H$2="","",IF($H$2&gt;I51,S51,IF($H$2&lt;=F51,$F$14,IF($H$2&lt;=G51,Q51,R51))))</f>
        <v/>
      </c>
      <c r="D51" s="14" t="s">
        <v>662</v>
      </c>
      <c r="E51" s="69" t="s">
        <v>719</v>
      </c>
      <c r="F51" s="47">
        <v>0</v>
      </c>
      <c r="G51" s="47">
        <v>4000</v>
      </c>
      <c r="H51" s="51" t="s">
        <v>723</v>
      </c>
      <c r="I51" s="47">
        <v>20000</v>
      </c>
      <c r="J51" s="23" t="s">
        <v>724</v>
      </c>
      <c r="K51" s="17" t="s">
        <v>685</v>
      </c>
      <c r="L51" s="17" t="s">
        <v>685</v>
      </c>
      <c r="M51" s="17" t="s">
        <v>685</v>
      </c>
      <c r="N51" s="17" t="s">
        <v>685</v>
      </c>
      <c r="O51" s="17" t="s">
        <v>685</v>
      </c>
      <c r="P51" s="18" t="s">
        <v>685</v>
      </c>
      <c r="Q51" s="38">
        <f t="shared" si="8"/>
        <v>1</v>
      </c>
      <c r="R51" s="38">
        <f t="shared" si="9"/>
        <v>3</v>
      </c>
      <c r="S51" s="38">
        <f t="shared" si="10"/>
        <v>5</v>
      </c>
      <c r="T51" s="43" t="s">
        <v>75</v>
      </c>
    </row>
    <row r="52" spans="1:20" s="11" customFormat="1" ht="23.25" customHeight="1" x14ac:dyDescent="0.25">
      <c r="A52" s="14">
        <v>38</v>
      </c>
      <c r="B52" s="20" t="s">
        <v>76</v>
      </c>
      <c r="C52" s="38" t="str">
        <f>IF($H$2="","",IF($H$2&gt;I52,S52,IF($H$2&lt;=F52,$F$14,IF($H$2&lt;G52,Q52,R52))))</f>
        <v/>
      </c>
      <c r="D52" s="14" t="s">
        <v>662</v>
      </c>
      <c r="E52" s="69" t="s">
        <v>719</v>
      </c>
      <c r="F52" s="47">
        <v>0</v>
      </c>
      <c r="G52" s="47">
        <v>200000</v>
      </c>
      <c r="H52" s="51" t="s">
        <v>723</v>
      </c>
      <c r="I52" s="47">
        <v>1000000</v>
      </c>
      <c r="J52" s="23" t="s">
        <v>667</v>
      </c>
      <c r="K52" s="17" t="s">
        <v>685</v>
      </c>
      <c r="L52" s="17" t="s">
        <v>685</v>
      </c>
      <c r="M52" s="17" t="s">
        <v>685</v>
      </c>
      <c r="N52" s="17" t="s">
        <v>685</v>
      </c>
      <c r="O52" s="17" t="s">
        <v>685</v>
      </c>
      <c r="P52" s="18" t="s">
        <v>685</v>
      </c>
      <c r="Q52" s="38">
        <f t="shared" si="8"/>
        <v>1</v>
      </c>
      <c r="R52" s="38">
        <f t="shared" si="9"/>
        <v>3</v>
      </c>
      <c r="S52" s="38">
        <f t="shared" si="10"/>
        <v>5</v>
      </c>
      <c r="T52" s="43" t="s">
        <v>77</v>
      </c>
    </row>
    <row r="53" spans="1:20" s="11" customFormat="1" ht="23.25" customHeight="1" x14ac:dyDescent="0.25">
      <c r="A53" s="14">
        <v>39</v>
      </c>
      <c r="B53" s="20" t="s">
        <v>78</v>
      </c>
      <c r="C53" s="38" t="str">
        <f>IF(OR($H$2="",$H$3=""),"",IF(OR(OR($H$2&lt;F53),$H$3&lt;F53),$F$14,IF(OR($H$2&gt;I53,OR($H$3&gt;O53)),S53,IF(AND(OR($H$2&lt;G53),$H$3&lt;M53),Q53,R53))))</f>
        <v/>
      </c>
      <c r="D53" s="14" t="s">
        <v>661</v>
      </c>
      <c r="E53" s="14" t="s">
        <v>683</v>
      </c>
      <c r="F53" s="47">
        <v>0.04</v>
      </c>
      <c r="G53" s="47">
        <v>1</v>
      </c>
      <c r="H53" s="46" t="s">
        <v>725</v>
      </c>
      <c r="I53" s="47">
        <v>5</v>
      </c>
      <c r="J53" s="33" t="s">
        <v>699</v>
      </c>
      <c r="K53" s="44" t="s">
        <v>681</v>
      </c>
      <c r="L53" s="17" t="s">
        <v>685</v>
      </c>
      <c r="M53" s="14">
        <v>20</v>
      </c>
      <c r="N53" s="28" t="s">
        <v>726</v>
      </c>
      <c r="O53" s="14">
        <v>100</v>
      </c>
      <c r="P53" s="14" t="s">
        <v>682</v>
      </c>
      <c r="Q53" s="38">
        <f t="shared" si="8"/>
        <v>1</v>
      </c>
      <c r="R53" s="38">
        <f t="shared" si="9"/>
        <v>2</v>
      </c>
      <c r="S53" s="38">
        <f t="shared" si="10"/>
        <v>4</v>
      </c>
      <c r="T53" s="43" t="s">
        <v>79</v>
      </c>
    </row>
    <row r="54" spans="1:20" s="11" customFormat="1" ht="23.25" customHeight="1" x14ac:dyDescent="0.25">
      <c r="A54" s="14">
        <v>40</v>
      </c>
      <c r="B54" s="20" t="s">
        <v>80</v>
      </c>
      <c r="C54" s="38" t="str">
        <f>IF(OR($H$2="",$H$3=""),"",IF(AND(OR($H$2&lt;F54),$H$3&lt;F54),$F$14,IF(OR($H$2&gt;I54,OR($H$3&gt;O54)),S54,IF(AND(OR($H$2&lt;G54),$H$3&lt;M54),Q54,R54))))</f>
        <v/>
      </c>
      <c r="D54" s="14" t="s">
        <v>663</v>
      </c>
      <c r="E54" s="44" t="s">
        <v>683</v>
      </c>
      <c r="F54" s="47">
        <v>0</v>
      </c>
      <c r="G54" s="47">
        <v>5</v>
      </c>
      <c r="H54" s="52" t="s">
        <v>723</v>
      </c>
      <c r="I54" s="47">
        <v>20</v>
      </c>
      <c r="J54" s="23" t="s">
        <v>699</v>
      </c>
      <c r="K54" s="44" t="s">
        <v>681</v>
      </c>
      <c r="L54" s="17" t="s">
        <v>685</v>
      </c>
      <c r="M54" s="14">
        <v>30</v>
      </c>
      <c r="N54" s="28" t="s">
        <v>723</v>
      </c>
      <c r="O54" s="14">
        <v>300</v>
      </c>
      <c r="P54" s="14" t="s">
        <v>682</v>
      </c>
      <c r="Q54" s="38">
        <f t="shared" si="8"/>
        <v>3</v>
      </c>
      <c r="R54" s="38">
        <f t="shared" si="9"/>
        <v>5</v>
      </c>
      <c r="S54" s="38">
        <f t="shared" si="10"/>
        <v>6</v>
      </c>
      <c r="T54" s="43" t="s">
        <v>81</v>
      </c>
    </row>
    <row r="55" spans="1:20" s="11" customFormat="1" ht="23.25" customHeight="1" x14ac:dyDescent="0.25">
      <c r="A55" s="14">
        <v>41</v>
      </c>
      <c r="B55" s="20" t="s">
        <v>82</v>
      </c>
      <c r="C55" s="38" t="str">
        <f>IF($H$2="","",IF($H$2&gt;I55,S55,IF($H$2&lt;=F55,$F$14,IF($H$2&lt;G55,Q55,R55))))</f>
        <v/>
      </c>
      <c r="D55" s="14" t="s">
        <v>662</v>
      </c>
      <c r="E55" s="22" t="s">
        <v>719</v>
      </c>
      <c r="F55" s="47">
        <v>340</v>
      </c>
      <c r="G55" s="47">
        <v>2000</v>
      </c>
      <c r="H55" s="50" t="s">
        <v>727</v>
      </c>
      <c r="I55" s="47">
        <v>40000</v>
      </c>
      <c r="J55" s="23" t="s">
        <v>667</v>
      </c>
      <c r="K55" s="17" t="s">
        <v>685</v>
      </c>
      <c r="L55" s="17" t="s">
        <v>685</v>
      </c>
      <c r="M55" s="17" t="s">
        <v>685</v>
      </c>
      <c r="N55" s="17" t="s">
        <v>685</v>
      </c>
      <c r="O55" s="17" t="s">
        <v>685</v>
      </c>
      <c r="P55" s="18" t="s">
        <v>685</v>
      </c>
      <c r="Q55" s="38">
        <f t="shared" si="8"/>
        <v>1</v>
      </c>
      <c r="R55" s="38">
        <f t="shared" si="9"/>
        <v>3</v>
      </c>
      <c r="S55" s="38">
        <f t="shared" si="10"/>
        <v>5</v>
      </c>
      <c r="T55" s="43" t="s">
        <v>83</v>
      </c>
    </row>
    <row r="56" spans="1:20" s="11" customFormat="1" ht="23.25" customHeight="1" x14ac:dyDescent="0.25">
      <c r="A56" s="14">
        <v>42</v>
      </c>
      <c r="B56" s="20" t="s">
        <v>84</v>
      </c>
      <c r="C56" s="38" t="str">
        <f>IF(OR($H$2="",$H$3=""),"",IF(OR(OR($H$2&lt;F56),$H$3&lt;F56),$F$14,IF(OR($H$2&gt;I56,OR($H$3&gt;O56)),S56,IF(AND(OR($H$2&lt;=G56),$H$3&lt;M56),Q56,R56))))</f>
        <v/>
      </c>
      <c r="D56" s="14" t="s">
        <v>662</v>
      </c>
      <c r="E56" s="14" t="s">
        <v>683</v>
      </c>
      <c r="F56" s="47">
        <v>0.04</v>
      </c>
      <c r="G56" s="47">
        <v>1</v>
      </c>
      <c r="H56" s="46" t="s">
        <v>725</v>
      </c>
      <c r="I56" s="47">
        <v>5</v>
      </c>
      <c r="J56" s="33" t="s">
        <v>699</v>
      </c>
      <c r="K56" s="44" t="s">
        <v>681</v>
      </c>
      <c r="L56" s="17" t="s">
        <v>685</v>
      </c>
      <c r="M56" s="14">
        <v>20</v>
      </c>
      <c r="N56" s="28" t="s">
        <v>726</v>
      </c>
      <c r="O56" s="14">
        <v>100</v>
      </c>
      <c r="P56" s="14" t="s">
        <v>682</v>
      </c>
      <c r="Q56" s="38">
        <f t="shared" si="8"/>
        <v>1</v>
      </c>
      <c r="R56" s="38">
        <f t="shared" si="9"/>
        <v>3</v>
      </c>
      <c r="S56" s="38">
        <f t="shared" si="10"/>
        <v>5</v>
      </c>
      <c r="T56" s="43" t="s">
        <v>85</v>
      </c>
    </row>
    <row r="57" spans="1:20" s="11" customFormat="1" ht="23.25" customHeight="1" x14ac:dyDescent="0.25">
      <c r="A57" s="14">
        <v>43</v>
      </c>
      <c r="B57" s="20" t="s">
        <v>86</v>
      </c>
      <c r="C57" s="38" t="str">
        <f t="shared" ref="C57:C67" si="12">IF($H$2="","",IF($H$2&gt;I57,S57,IF($H$2&lt;=F57,$F$14,IF($H$2&lt;G57,Q57,R57))))</f>
        <v/>
      </c>
      <c r="D57" s="14" t="s">
        <v>663</v>
      </c>
      <c r="E57" s="69" t="s">
        <v>719</v>
      </c>
      <c r="F57" s="47">
        <v>0</v>
      </c>
      <c r="G57" s="47">
        <v>50</v>
      </c>
      <c r="H57" s="51" t="s">
        <v>723</v>
      </c>
      <c r="I57" s="47">
        <v>500</v>
      </c>
      <c r="J57" s="23" t="s">
        <v>765</v>
      </c>
      <c r="K57" s="17" t="s">
        <v>685</v>
      </c>
      <c r="L57" s="17" t="s">
        <v>685</v>
      </c>
      <c r="M57" s="17" t="s">
        <v>685</v>
      </c>
      <c r="N57" s="17" t="s">
        <v>685</v>
      </c>
      <c r="O57" s="17" t="s">
        <v>685</v>
      </c>
      <c r="P57" s="18" t="s">
        <v>685</v>
      </c>
      <c r="Q57" s="38">
        <f t="shared" si="8"/>
        <v>3</v>
      </c>
      <c r="R57" s="38">
        <f t="shared" si="9"/>
        <v>5</v>
      </c>
      <c r="S57" s="38">
        <f t="shared" si="10"/>
        <v>6</v>
      </c>
      <c r="T57" s="43" t="s">
        <v>87</v>
      </c>
    </row>
    <row r="58" spans="1:20" s="11" customFormat="1" ht="23.25" customHeight="1" x14ac:dyDescent="0.25">
      <c r="A58" s="14">
        <v>44</v>
      </c>
      <c r="B58" s="20" t="s">
        <v>88</v>
      </c>
      <c r="C58" s="38" t="str">
        <f t="shared" si="12"/>
        <v/>
      </c>
      <c r="D58" s="14" t="s">
        <v>662</v>
      </c>
      <c r="E58" s="69" t="s">
        <v>719</v>
      </c>
      <c r="F58" s="47">
        <v>0</v>
      </c>
      <c r="G58" s="47">
        <v>50</v>
      </c>
      <c r="H58" s="51" t="s">
        <v>723</v>
      </c>
      <c r="I58" s="47">
        <v>500</v>
      </c>
      <c r="J58" s="23" t="s">
        <v>765</v>
      </c>
      <c r="K58" s="17" t="s">
        <v>685</v>
      </c>
      <c r="L58" s="17" t="s">
        <v>685</v>
      </c>
      <c r="M58" s="17" t="s">
        <v>685</v>
      </c>
      <c r="N58" s="17" t="s">
        <v>685</v>
      </c>
      <c r="O58" s="17" t="s">
        <v>685</v>
      </c>
      <c r="P58" s="18" t="s">
        <v>685</v>
      </c>
      <c r="Q58" s="38">
        <f t="shared" si="8"/>
        <v>1</v>
      </c>
      <c r="R58" s="38">
        <f t="shared" si="9"/>
        <v>3</v>
      </c>
      <c r="S58" s="38">
        <f t="shared" si="10"/>
        <v>5</v>
      </c>
      <c r="T58" s="43" t="s">
        <v>89</v>
      </c>
    </row>
    <row r="59" spans="1:20" s="11" customFormat="1" ht="23.25" customHeight="1" x14ac:dyDescent="0.25">
      <c r="A59" s="14">
        <v>45</v>
      </c>
      <c r="B59" s="20" t="s">
        <v>90</v>
      </c>
      <c r="C59" s="38" t="str">
        <f t="shared" si="12"/>
        <v/>
      </c>
      <c r="D59" s="14" t="s">
        <v>663</v>
      </c>
      <c r="E59" s="69" t="s">
        <v>719</v>
      </c>
      <c r="F59" s="47">
        <v>0</v>
      </c>
      <c r="G59" s="47">
        <v>100</v>
      </c>
      <c r="H59" s="51" t="s">
        <v>723</v>
      </c>
      <c r="I59" s="47">
        <v>500</v>
      </c>
      <c r="J59" s="23" t="s">
        <v>765</v>
      </c>
      <c r="K59" s="17" t="s">
        <v>685</v>
      </c>
      <c r="L59" s="17" t="s">
        <v>685</v>
      </c>
      <c r="M59" s="17" t="s">
        <v>685</v>
      </c>
      <c r="N59" s="17" t="s">
        <v>685</v>
      </c>
      <c r="O59" s="17" t="s">
        <v>685</v>
      </c>
      <c r="P59" s="18" t="s">
        <v>685</v>
      </c>
      <c r="Q59" s="38">
        <f t="shared" si="8"/>
        <v>3</v>
      </c>
      <c r="R59" s="38">
        <f t="shared" si="9"/>
        <v>5</v>
      </c>
      <c r="S59" s="38">
        <f t="shared" si="10"/>
        <v>6</v>
      </c>
      <c r="T59" s="43" t="s">
        <v>91</v>
      </c>
    </row>
    <row r="60" spans="1:20" s="11" customFormat="1" ht="23.25" customHeight="1" x14ac:dyDescent="0.25">
      <c r="A60" s="14">
        <v>46</v>
      </c>
      <c r="B60" s="20" t="s">
        <v>92</v>
      </c>
      <c r="C60" s="38" t="str">
        <f t="shared" si="12"/>
        <v/>
      </c>
      <c r="D60" s="14" t="s">
        <v>662</v>
      </c>
      <c r="E60" s="69" t="s">
        <v>719</v>
      </c>
      <c r="F60" s="47">
        <v>0</v>
      </c>
      <c r="G60" s="47">
        <v>100</v>
      </c>
      <c r="H60" s="51" t="s">
        <v>723</v>
      </c>
      <c r="I60" s="47">
        <v>500</v>
      </c>
      <c r="J60" s="23" t="s">
        <v>765</v>
      </c>
      <c r="K60" s="17" t="s">
        <v>685</v>
      </c>
      <c r="L60" s="17" t="s">
        <v>685</v>
      </c>
      <c r="M60" s="17" t="s">
        <v>685</v>
      </c>
      <c r="N60" s="17" t="s">
        <v>685</v>
      </c>
      <c r="O60" s="17" t="s">
        <v>685</v>
      </c>
      <c r="P60" s="18" t="s">
        <v>685</v>
      </c>
      <c r="Q60" s="38">
        <f t="shared" si="8"/>
        <v>1</v>
      </c>
      <c r="R60" s="38">
        <f t="shared" si="9"/>
        <v>3</v>
      </c>
      <c r="S60" s="38">
        <f t="shared" si="10"/>
        <v>5</v>
      </c>
      <c r="T60" s="43" t="s">
        <v>93</v>
      </c>
    </row>
    <row r="61" spans="1:20" s="11" customFormat="1" ht="23.25" customHeight="1" x14ac:dyDescent="0.25">
      <c r="A61" s="14">
        <v>47</v>
      </c>
      <c r="B61" s="20" t="s">
        <v>94</v>
      </c>
      <c r="C61" s="38" t="str">
        <f t="shared" si="12"/>
        <v/>
      </c>
      <c r="D61" s="14" t="s">
        <v>662</v>
      </c>
      <c r="E61" s="69" t="s">
        <v>719</v>
      </c>
      <c r="F61" s="47">
        <v>0</v>
      </c>
      <c r="G61" s="47">
        <v>50</v>
      </c>
      <c r="H61" s="51" t="s">
        <v>723</v>
      </c>
      <c r="I61" s="47">
        <v>500</v>
      </c>
      <c r="J61" s="23" t="s">
        <v>765</v>
      </c>
      <c r="K61" s="17" t="s">
        <v>685</v>
      </c>
      <c r="L61" s="17" t="s">
        <v>685</v>
      </c>
      <c r="M61" s="17" t="s">
        <v>685</v>
      </c>
      <c r="N61" s="17" t="s">
        <v>685</v>
      </c>
      <c r="O61" s="17" t="s">
        <v>685</v>
      </c>
      <c r="P61" s="18" t="s">
        <v>685</v>
      </c>
      <c r="Q61" s="38">
        <f t="shared" si="8"/>
        <v>1</v>
      </c>
      <c r="R61" s="38">
        <f t="shared" si="9"/>
        <v>3</v>
      </c>
      <c r="S61" s="38">
        <f t="shared" si="10"/>
        <v>5</v>
      </c>
      <c r="T61" s="43" t="s">
        <v>95</v>
      </c>
    </row>
    <row r="62" spans="1:20" s="11" customFormat="1" ht="23.25" customHeight="1" x14ac:dyDescent="0.25">
      <c r="A62" s="14">
        <v>48</v>
      </c>
      <c r="B62" s="20" t="s">
        <v>96</v>
      </c>
      <c r="C62" s="38" t="str">
        <f t="shared" si="12"/>
        <v/>
      </c>
      <c r="D62" s="14" t="s">
        <v>663</v>
      </c>
      <c r="E62" s="69" t="s">
        <v>719</v>
      </c>
      <c r="F62" s="47">
        <v>0</v>
      </c>
      <c r="G62" s="47">
        <v>100</v>
      </c>
      <c r="H62" s="51" t="s">
        <v>723</v>
      </c>
      <c r="I62" s="47">
        <v>500</v>
      </c>
      <c r="J62" s="23" t="s">
        <v>765</v>
      </c>
      <c r="K62" s="17" t="s">
        <v>685</v>
      </c>
      <c r="L62" s="17" t="s">
        <v>685</v>
      </c>
      <c r="M62" s="17" t="s">
        <v>685</v>
      </c>
      <c r="N62" s="17" t="s">
        <v>685</v>
      </c>
      <c r="O62" s="17" t="s">
        <v>685</v>
      </c>
      <c r="P62" s="18" t="s">
        <v>685</v>
      </c>
      <c r="Q62" s="38">
        <f t="shared" si="8"/>
        <v>3</v>
      </c>
      <c r="R62" s="38">
        <f t="shared" si="9"/>
        <v>5</v>
      </c>
      <c r="S62" s="38">
        <f t="shared" si="10"/>
        <v>6</v>
      </c>
      <c r="T62" s="43" t="s">
        <v>97</v>
      </c>
    </row>
    <row r="63" spans="1:20" s="11" customFormat="1" ht="23.25" customHeight="1" x14ac:dyDescent="0.25">
      <c r="A63" s="14">
        <v>49</v>
      </c>
      <c r="B63" s="20" t="s">
        <v>98</v>
      </c>
      <c r="C63" s="38" t="str">
        <f t="shared" si="12"/>
        <v/>
      </c>
      <c r="D63" s="14" t="s">
        <v>662</v>
      </c>
      <c r="E63" s="69" t="s">
        <v>719</v>
      </c>
      <c r="F63" s="47">
        <v>0</v>
      </c>
      <c r="G63" s="47">
        <v>100</v>
      </c>
      <c r="H63" s="51" t="s">
        <v>723</v>
      </c>
      <c r="I63" s="47">
        <v>500</v>
      </c>
      <c r="J63" s="23" t="s">
        <v>765</v>
      </c>
      <c r="K63" s="17" t="s">
        <v>685</v>
      </c>
      <c r="L63" s="17" t="s">
        <v>685</v>
      </c>
      <c r="M63" s="17" t="s">
        <v>685</v>
      </c>
      <c r="N63" s="17" t="s">
        <v>685</v>
      </c>
      <c r="O63" s="17" t="s">
        <v>685</v>
      </c>
      <c r="P63" s="18" t="s">
        <v>685</v>
      </c>
      <c r="Q63" s="38">
        <f t="shared" si="8"/>
        <v>1</v>
      </c>
      <c r="R63" s="38">
        <f t="shared" si="9"/>
        <v>3</v>
      </c>
      <c r="S63" s="38">
        <f t="shared" si="10"/>
        <v>5</v>
      </c>
      <c r="T63" s="43" t="s">
        <v>99</v>
      </c>
    </row>
    <row r="64" spans="1:20" s="11" customFormat="1" ht="23.25" customHeight="1" x14ac:dyDescent="0.25">
      <c r="A64" s="14">
        <v>50</v>
      </c>
      <c r="B64" s="20" t="s">
        <v>100</v>
      </c>
      <c r="C64" s="38" t="str">
        <f t="shared" si="12"/>
        <v/>
      </c>
      <c r="D64" s="14" t="s">
        <v>662</v>
      </c>
      <c r="E64" s="69" t="s">
        <v>719</v>
      </c>
      <c r="F64" s="47">
        <v>0</v>
      </c>
      <c r="G64" s="47">
        <v>15</v>
      </c>
      <c r="H64" s="51" t="s">
        <v>723</v>
      </c>
      <c r="I64" s="47">
        <v>100</v>
      </c>
      <c r="J64" s="23" t="s">
        <v>765</v>
      </c>
      <c r="K64" s="17" t="s">
        <v>685</v>
      </c>
      <c r="L64" s="17" t="s">
        <v>685</v>
      </c>
      <c r="M64" s="17" t="s">
        <v>685</v>
      </c>
      <c r="N64" s="17" t="s">
        <v>685</v>
      </c>
      <c r="O64" s="17" t="s">
        <v>685</v>
      </c>
      <c r="P64" s="18" t="s">
        <v>685</v>
      </c>
      <c r="Q64" s="38">
        <f t="shared" si="8"/>
        <v>1</v>
      </c>
      <c r="R64" s="38">
        <f t="shared" si="9"/>
        <v>3</v>
      </c>
      <c r="S64" s="38">
        <f t="shared" si="10"/>
        <v>5</v>
      </c>
      <c r="T64" s="43" t="s">
        <v>101</v>
      </c>
    </row>
    <row r="65" spans="1:20" s="11" customFormat="1" ht="23.25" customHeight="1" x14ac:dyDescent="0.25">
      <c r="A65" s="14">
        <v>51</v>
      </c>
      <c r="B65" s="20" t="s">
        <v>102</v>
      </c>
      <c r="C65" s="38" t="str">
        <f t="shared" si="12"/>
        <v/>
      </c>
      <c r="D65" s="14" t="s">
        <v>663</v>
      </c>
      <c r="E65" s="69" t="s">
        <v>719</v>
      </c>
      <c r="F65" s="47">
        <v>0</v>
      </c>
      <c r="G65" s="47">
        <v>15</v>
      </c>
      <c r="H65" s="51" t="s">
        <v>723</v>
      </c>
      <c r="I65" s="47">
        <v>100</v>
      </c>
      <c r="J65" s="23" t="s">
        <v>765</v>
      </c>
      <c r="K65" s="17" t="s">
        <v>685</v>
      </c>
      <c r="L65" s="17" t="s">
        <v>685</v>
      </c>
      <c r="M65" s="17" t="s">
        <v>685</v>
      </c>
      <c r="N65" s="17" t="s">
        <v>685</v>
      </c>
      <c r="O65" s="17" t="s">
        <v>685</v>
      </c>
      <c r="P65" s="18" t="s">
        <v>685</v>
      </c>
      <c r="Q65" s="38">
        <f t="shared" si="8"/>
        <v>3</v>
      </c>
      <c r="R65" s="38">
        <f t="shared" si="9"/>
        <v>5</v>
      </c>
      <c r="S65" s="38">
        <f t="shared" si="10"/>
        <v>6</v>
      </c>
      <c r="T65" s="43" t="s">
        <v>103</v>
      </c>
    </row>
    <row r="66" spans="1:20" s="11" customFormat="1" ht="23.25" customHeight="1" x14ac:dyDescent="0.25">
      <c r="A66" s="14">
        <v>52</v>
      </c>
      <c r="B66" s="20" t="s">
        <v>104</v>
      </c>
      <c r="C66" s="38" t="str">
        <f t="shared" si="12"/>
        <v/>
      </c>
      <c r="D66" s="14" t="s">
        <v>662</v>
      </c>
      <c r="E66" s="69" t="s">
        <v>719</v>
      </c>
      <c r="F66" s="47">
        <v>0</v>
      </c>
      <c r="G66" s="47">
        <v>30000</v>
      </c>
      <c r="H66" s="51" t="s">
        <v>723</v>
      </c>
      <c r="I66" s="47">
        <v>400000</v>
      </c>
      <c r="J66" s="129" t="s">
        <v>667</v>
      </c>
      <c r="K66" s="17" t="s">
        <v>685</v>
      </c>
      <c r="L66" s="17" t="s">
        <v>685</v>
      </c>
      <c r="M66" s="17" t="s">
        <v>685</v>
      </c>
      <c r="N66" s="17" t="s">
        <v>685</v>
      </c>
      <c r="O66" s="17" t="s">
        <v>685</v>
      </c>
      <c r="P66" s="18" t="s">
        <v>685</v>
      </c>
      <c r="Q66" s="38">
        <f t="shared" si="8"/>
        <v>1</v>
      </c>
      <c r="R66" s="38">
        <f t="shared" si="9"/>
        <v>3</v>
      </c>
      <c r="S66" s="38">
        <f t="shared" si="10"/>
        <v>5</v>
      </c>
      <c r="T66" s="43" t="s">
        <v>105</v>
      </c>
    </row>
    <row r="67" spans="1:20" s="11" customFormat="1" ht="23.25" customHeight="1" x14ac:dyDescent="0.25">
      <c r="A67" s="14">
        <v>53</v>
      </c>
      <c r="B67" s="20" t="s">
        <v>106</v>
      </c>
      <c r="C67" s="38" t="str">
        <f t="shared" si="12"/>
        <v/>
      </c>
      <c r="D67" s="14" t="s">
        <v>662</v>
      </c>
      <c r="E67" s="69" t="s">
        <v>719</v>
      </c>
      <c r="F67" s="47">
        <v>0</v>
      </c>
      <c r="G67" s="47">
        <v>30000</v>
      </c>
      <c r="H67" s="51" t="s">
        <v>723</v>
      </c>
      <c r="I67" s="47">
        <v>400000</v>
      </c>
      <c r="J67" s="131" t="s">
        <v>667</v>
      </c>
      <c r="K67" s="17" t="s">
        <v>685</v>
      </c>
      <c r="L67" s="17" t="s">
        <v>685</v>
      </c>
      <c r="M67" s="17" t="s">
        <v>685</v>
      </c>
      <c r="N67" s="17" t="s">
        <v>685</v>
      </c>
      <c r="O67" s="17" t="s">
        <v>685</v>
      </c>
      <c r="P67" s="18" t="s">
        <v>685</v>
      </c>
      <c r="Q67" s="38">
        <f t="shared" si="8"/>
        <v>1</v>
      </c>
      <c r="R67" s="38">
        <f t="shared" si="9"/>
        <v>3</v>
      </c>
      <c r="S67" s="38">
        <f t="shared" si="10"/>
        <v>5</v>
      </c>
      <c r="T67" s="43" t="s">
        <v>107</v>
      </c>
    </row>
    <row r="68" spans="1:20" s="11" customFormat="1" ht="23.25" customHeight="1" x14ac:dyDescent="0.25">
      <c r="A68" s="14">
        <v>54</v>
      </c>
      <c r="B68" s="20" t="s">
        <v>108</v>
      </c>
      <c r="C68" s="38" t="str">
        <f>IF(OR($H$2="",$H$3=""),"",IF(AND(OR($H$2&lt;F68),$H$3&lt;F68),$F$14,IF(OR($H$2&gt;I68,OR($H$3&gt;O68)),S68,IF(AND(OR($H$2&lt;G68),$H$3&lt;M68),Q68,R68))))</f>
        <v/>
      </c>
      <c r="D68" s="14" t="s">
        <v>663</v>
      </c>
      <c r="E68" s="44" t="s">
        <v>683</v>
      </c>
      <c r="F68" s="47">
        <v>0</v>
      </c>
      <c r="G68" s="47">
        <v>10</v>
      </c>
      <c r="H68" s="52" t="s">
        <v>723</v>
      </c>
      <c r="I68" s="47">
        <v>50</v>
      </c>
      <c r="J68" s="23" t="s">
        <v>699</v>
      </c>
      <c r="K68" s="44" t="s">
        <v>681</v>
      </c>
      <c r="L68" s="17" t="s">
        <v>685</v>
      </c>
      <c r="M68" s="14">
        <v>50</v>
      </c>
      <c r="N68" s="28" t="s">
        <v>723</v>
      </c>
      <c r="O68" s="14">
        <v>350</v>
      </c>
      <c r="P68" s="14" t="s">
        <v>682</v>
      </c>
      <c r="Q68" s="38">
        <f t="shared" si="8"/>
        <v>3</v>
      </c>
      <c r="R68" s="38">
        <f t="shared" si="9"/>
        <v>5</v>
      </c>
      <c r="S68" s="38">
        <f t="shared" si="10"/>
        <v>6</v>
      </c>
      <c r="T68" s="43" t="s">
        <v>109</v>
      </c>
    </row>
    <row r="69" spans="1:20" s="11" customFormat="1" ht="23.25" customHeight="1" x14ac:dyDescent="0.25">
      <c r="A69" s="14">
        <v>55</v>
      </c>
      <c r="B69" s="20" t="s">
        <v>110</v>
      </c>
      <c r="C69" s="38" t="str">
        <f>IF(OR($H$2="",$H$3=""),"",IF(AND(OR($H$2&lt;F69),$H$3&lt;F69),$F$14,IF(OR($H$2&gt;I69,OR($H$3&gt;O69)),S69,IF(AND(OR($H$2&lt;G69),$H$3&lt;M69),Q69,R69))))</f>
        <v/>
      </c>
      <c r="D69" s="14" t="s">
        <v>663</v>
      </c>
      <c r="E69" s="44" t="s">
        <v>683</v>
      </c>
      <c r="F69" s="47">
        <v>0</v>
      </c>
      <c r="G69" s="47">
        <v>10</v>
      </c>
      <c r="H69" s="52" t="s">
        <v>723</v>
      </c>
      <c r="I69" s="47">
        <v>50</v>
      </c>
      <c r="J69" s="23" t="s">
        <v>699</v>
      </c>
      <c r="K69" s="44" t="s">
        <v>681</v>
      </c>
      <c r="L69" s="17" t="s">
        <v>685</v>
      </c>
      <c r="M69" s="14">
        <v>50</v>
      </c>
      <c r="N69" s="28" t="s">
        <v>723</v>
      </c>
      <c r="O69" s="14">
        <v>350</v>
      </c>
      <c r="P69" s="14" t="s">
        <v>682</v>
      </c>
      <c r="Q69" s="38">
        <f t="shared" si="8"/>
        <v>3</v>
      </c>
      <c r="R69" s="38">
        <f t="shared" si="9"/>
        <v>5</v>
      </c>
      <c r="S69" s="38">
        <f t="shared" si="10"/>
        <v>6</v>
      </c>
      <c r="T69" s="43" t="s">
        <v>111</v>
      </c>
    </row>
    <row r="70" spans="1:20" s="11" customFormat="1" ht="23.25" customHeight="1" x14ac:dyDescent="0.25">
      <c r="A70" s="14">
        <v>56</v>
      </c>
      <c r="B70" s="20" t="s">
        <v>112</v>
      </c>
      <c r="C70" s="38" t="str">
        <f>IF(OR($H$2="",$H$3=""),"",IF(AND(OR($H$2&lt;F69),$H$3&lt;F69),$F$14,IF(OR($H$2&gt;I70,OR($H$3&gt;O70)),S70,IF(AND(OR($H$2&lt;G70),$H$3&lt;M70),Q70,R70))))</f>
        <v/>
      </c>
      <c r="D70" s="14" t="s">
        <v>662</v>
      </c>
      <c r="E70" s="44" t="s">
        <v>683</v>
      </c>
      <c r="F70" s="47">
        <v>0</v>
      </c>
      <c r="G70" s="47">
        <v>10</v>
      </c>
      <c r="H70" s="52" t="s">
        <v>723</v>
      </c>
      <c r="I70" s="47">
        <v>50</v>
      </c>
      <c r="J70" s="23" t="s">
        <v>699</v>
      </c>
      <c r="K70" s="44" t="s">
        <v>681</v>
      </c>
      <c r="L70" s="17" t="s">
        <v>685</v>
      </c>
      <c r="M70" s="14">
        <v>50</v>
      </c>
      <c r="N70" s="28" t="s">
        <v>723</v>
      </c>
      <c r="O70" s="14">
        <v>350</v>
      </c>
      <c r="P70" s="14" t="s">
        <v>682</v>
      </c>
      <c r="Q70" s="38">
        <f t="shared" si="8"/>
        <v>1</v>
      </c>
      <c r="R70" s="38">
        <f t="shared" si="9"/>
        <v>3</v>
      </c>
      <c r="S70" s="38">
        <f t="shared" si="10"/>
        <v>5</v>
      </c>
      <c r="T70" s="43" t="s">
        <v>113</v>
      </c>
    </row>
    <row r="71" spans="1:20" s="11" customFormat="1" ht="23.25" customHeight="1" x14ac:dyDescent="0.25">
      <c r="A71" s="14">
        <v>57</v>
      </c>
      <c r="B71" s="20" t="s">
        <v>114</v>
      </c>
      <c r="C71" s="38" t="str">
        <f>IF($H$2="","",IF($H$2&gt;I71,S71,IF($H$2&lt;=F71,$F$14,IF($H$2&lt;G71,Q71,R71))))</f>
        <v/>
      </c>
      <c r="D71" s="14" t="s">
        <v>663</v>
      </c>
      <c r="E71" s="69" t="s">
        <v>719</v>
      </c>
      <c r="F71" s="47">
        <v>0</v>
      </c>
      <c r="G71" s="47">
        <v>0.5</v>
      </c>
      <c r="H71" s="51" t="s">
        <v>723</v>
      </c>
      <c r="I71" s="47">
        <v>5</v>
      </c>
      <c r="J71" s="23" t="s">
        <v>765</v>
      </c>
      <c r="K71" s="17" t="s">
        <v>685</v>
      </c>
      <c r="L71" s="17" t="s">
        <v>685</v>
      </c>
      <c r="M71" s="17" t="s">
        <v>685</v>
      </c>
      <c r="N71" s="17" t="s">
        <v>685</v>
      </c>
      <c r="O71" s="17" t="s">
        <v>685</v>
      </c>
      <c r="P71" s="18" t="s">
        <v>685</v>
      </c>
      <c r="Q71" s="38">
        <f t="shared" si="8"/>
        <v>3</v>
      </c>
      <c r="R71" s="38">
        <f t="shared" si="9"/>
        <v>5</v>
      </c>
      <c r="S71" s="38">
        <f t="shared" si="10"/>
        <v>6</v>
      </c>
      <c r="T71" s="43" t="s">
        <v>115</v>
      </c>
    </row>
    <row r="72" spans="1:20" s="11" customFormat="1" ht="23.25" customHeight="1" x14ac:dyDescent="0.25">
      <c r="A72" s="14">
        <v>58</v>
      </c>
      <c r="B72" s="20" t="s">
        <v>116</v>
      </c>
      <c r="C72" s="38" t="str">
        <f>IF($H$2="","",IF($H$2&gt;I72,S72,IF($H$2&lt;=F72,$F$14,IF($H$2&lt;G72,Q72,R72))))</f>
        <v/>
      </c>
      <c r="D72" s="14" t="s">
        <v>662</v>
      </c>
      <c r="E72" s="69" t="s">
        <v>719</v>
      </c>
      <c r="F72" s="47">
        <v>0</v>
      </c>
      <c r="G72" s="47">
        <v>0.5</v>
      </c>
      <c r="H72" s="51" t="s">
        <v>723</v>
      </c>
      <c r="I72" s="47">
        <v>5</v>
      </c>
      <c r="J72" s="23" t="s">
        <v>765</v>
      </c>
      <c r="K72" s="17" t="s">
        <v>685</v>
      </c>
      <c r="L72" s="17" t="s">
        <v>685</v>
      </c>
      <c r="M72" s="17" t="s">
        <v>685</v>
      </c>
      <c r="N72" s="17" t="s">
        <v>685</v>
      </c>
      <c r="O72" s="17" t="s">
        <v>685</v>
      </c>
      <c r="P72" s="18" t="s">
        <v>685</v>
      </c>
      <c r="Q72" s="38">
        <f t="shared" si="8"/>
        <v>1</v>
      </c>
      <c r="R72" s="38">
        <f t="shared" si="9"/>
        <v>3</v>
      </c>
      <c r="S72" s="38">
        <f t="shared" si="10"/>
        <v>5</v>
      </c>
      <c r="T72" s="43" t="s">
        <v>117</v>
      </c>
    </row>
    <row r="73" spans="1:20" s="11" customFormat="1" ht="23.25" customHeight="1" x14ac:dyDescent="0.25">
      <c r="A73" s="14">
        <v>59</v>
      </c>
      <c r="B73" s="20" t="s">
        <v>118</v>
      </c>
      <c r="C73" s="38" t="str">
        <f t="shared" ref="C73:C78" si="13">IF(OR($H$2="",$H$3=""),"",IF(AND(OR($H$2&lt;F69),$H$3&lt;F69),$F$14,IF(OR($H$2&gt;I73,OR($H$3&gt;O73)),S73,IF(AND(OR($H$2&lt;G73),$H$3&lt;M73),Q73,R73))))</f>
        <v/>
      </c>
      <c r="D73" s="14" t="s">
        <v>662</v>
      </c>
      <c r="E73" s="44" t="s">
        <v>683</v>
      </c>
      <c r="F73" s="47">
        <v>0</v>
      </c>
      <c r="G73" s="47">
        <v>1</v>
      </c>
      <c r="H73" s="52" t="s">
        <v>723</v>
      </c>
      <c r="I73" s="47">
        <v>5</v>
      </c>
      <c r="J73" s="23" t="s">
        <v>699</v>
      </c>
      <c r="K73" s="44" t="s">
        <v>681</v>
      </c>
      <c r="L73" s="17" t="s">
        <v>685</v>
      </c>
      <c r="M73" s="14">
        <v>50</v>
      </c>
      <c r="N73" s="28" t="s">
        <v>723</v>
      </c>
      <c r="O73" s="14">
        <v>350</v>
      </c>
      <c r="P73" s="14" t="s">
        <v>682</v>
      </c>
      <c r="Q73" s="38">
        <f t="shared" si="8"/>
        <v>1</v>
      </c>
      <c r="R73" s="38">
        <f t="shared" si="9"/>
        <v>3</v>
      </c>
      <c r="S73" s="38">
        <f t="shared" si="10"/>
        <v>5</v>
      </c>
      <c r="T73" s="43" t="s">
        <v>119</v>
      </c>
    </row>
    <row r="74" spans="1:20" s="11" customFormat="1" ht="23.25" customHeight="1" x14ac:dyDescent="0.25">
      <c r="A74" s="14">
        <v>60</v>
      </c>
      <c r="B74" s="20" t="s">
        <v>120</v>
      </c>
      <c r="C74" s="38" t="str">
        <f t="shared" si="13"/>
        <v/>
      </c>
      <c r="D74" s="14" t="s">
        <v>661</v>
      </c>
      <c r="E74" s="44" t="s">
        <v>683</v>
      </c>
      <c r="F74" s="47">
        <v>0</v>
      </c>
      <c r="G74" s="47">
        <v>1</v>
      </c>
      <c r="H74" s="52" t="s">
        <v>723</v>
      </c>
      <c r="I74" s="47">
        <v>5</v>
      </c>
      <c r="J74" s="23" t="s">
        <v>699</v>
      </c>
      <c r="K74" s="44" t="s">
        <v>681</v>
      </c>
      <c r="L74" s="17" t="s">
        <v>685</v>
      </c>
      <c r="M74" s="14">
        <v>50</v>
      </c>
      <c r="N74" s="28" t="s">
        <v>723</v>
      </c>
      <c r="O74" s="14">
        <v>350</v>
      </c>
      <c r="P74" s="14" t="s">
        <v>682</v>
      </c>
      <c r="Q74" s="38">
        <f t="shared" si="8"/>
        <v>1</v>
      </c>
      <c r="R74" s="38">
        <f t="shared" si="9"/>
        <v>2</v>
      </c>
      <c r="S74" s="38">
        <f t="shared" si="10"/>
        <v>4</v>
      </c>
      <c r="T74" s="43" t="s">
        <v>121</v>
      </c>
    </row>
    <row r="75" spans="1:20" s="11" customFormat="1" ht="23.25" customHeight="1" x14ac:dyDescent="0.25">
      <c r="A75" s="14">
        <v>61</v>
      </c>
      <c r="B75" s="20" t="s">
        <v>122</v>
      </c>
      <c r="C75" s="38" t="str">
        <f t="shared" si="13"/>
        <v/>
      </c>
      <c r="D75" s="14" t="s">
        <v>662</v>
      </c>
      <c r="E75" s="44" t="s">
        <v>683</v>
      </c>
      <c r="F75" s="47">
        <v>0</v>
      </c>
      <c r="G75" s="47">
        <v>1</v>
      </c>
      <c r="H75" s="52" t="s">
        <v>723</v>
      </c>
      <c r="I75" s="47">
        <v>5</v>
      </c>
      <c r="J75" s="23" t="s">
        <v>699</v>
      </c>
      <c r="K75" s="44" t="s">
        <v>681</v>
      </c>
      <c r="L75" s="17" t="s">
        <v>685</v>
      </c>
      <c r="M75" s="14">
        <v>50</v>
      </c>
      <c r="N75" s="28" t="s">
        <v>723</v>
      </c>
      <c r="O75" s="14">
        <v>350</v>
      </c>
      <c r="P75" s="14" t="s">
        <v>682</v>
      </c>
      <c r="Q75" s="38">
        <f t="shared" si="8"/>
        <v>1</v>
      </c>
      <c r="R75" s="38">
        <f t="shared" si="9"/>
        <v>3</v>
      </c>
      <c r="S75" s="38">
        <f t="shared" si="10"/>
        <v>5</v>
      </c>
      <c r="T75" s="43" t="s">
        <v>123</v>
      </c>
    </row>
    <row r="76" spans="1:20" s="11" customFormat="1" ht="23.25" customHeight="1" x14ac:dyDescent="0.25">
      <c r="A76" s="14">
        <v>62</v>
      </c>
      <c r="B76" s="20" t="s">
        <v>124</v>
      </c>
      <c r="C76" s="38" t="str">
        <f t="shared" si="13"/>
        <v/>
      </c>
      <c r="D76" s="14" t="s">
        <v>662</v>
      </c>
      <c r="E76" s="44" t="s">
        <v>683</v>
      </c>
      <c r="F76" s="47">
        <v>0</v>
      </c>
      <c r="G76" s="47">
        <v>1</v>
      </c>
      <c r="H76" s="52" t="s">
        <v>723</v>
      </c>
      <c r="I76" s="47">
        <v>5</v>
      </c>
      <c r="J76" s="23" t="s">
        <v>699</v>
      </c>
      <c r="K76" s="44" t="s">
        <v>681</v>
      </c>
      <c r="L76" s="17" t="s">
        <v>685</v>
      </c>
      <c r="M76" s="14">
        <v>50</v>
      </c>
      <c r="N76" s="28" t="s">
        <v>723</v>
      </c>
      <c r="O76" s="14">
        <v>350</v>
      </c>
      <c r="P76" s="14" t="s">
        <v>682</v>
      </c>
      <c r="Q76" s="38">
        <f t="shared" si="8"/>
        <v>1</v>
      </c>
      <c r="R76" s="38">
        <f t="shared" si="9"/>
        <v>3</v>
      </c>
      <c r="S76" s="38">
        <f t="shared" si="10"/>
        <v>5</v>
      </c>
      <c r="T76" s="43" t="s">
        <v>125</v>
      </c>
    </row>
    <row r="77" spans="1:20" s="11" customFormat="1" ht="23.25" customHeight="1" x14ac:dyDescent="0.25">
      <c r="A77" s="14">
        <v>63</v>
      </c>
      <c r="B77" s="20" t="s">
        <v>126</v>
      </c>
      <c r="C77" s="38" t="str">
        <f t="shared" si="13"/>
        <v/>
      </c>
      <c r="D77" s="14" t="s">
        <v>662</v>
      </c>
      <c r="E77" s="44" t="s">
        <v>683</v>
      </c>
      <c r="F77" s="47">
        <v>0</v>
      </c>
      <c r="G77" s="47">
        <v>1</v>
      </c>
      <c r="H77" s="52" t="s">
        <v>723</v>
      </c>
      <c r="I77" s="47">
        <v>5</v>
      </c>
      <c r="J77" s="23" t="s">
        <v>699</v>
      </c>
      <c r="K77" s="44" t="s">
        <v>681</v>
      </c>
      <c r="L77" s="17" t="s">
        <v>685</v>
      </c>
      <c r="M77" s="14">
        <v>50</v>
      </c>
      <c r="N77" s="28" t="s">
        <v>723</v>
      </c>
      <c r="O77" s="14">
        <v>350</v>
      </c>
      <c r="P77" s="14" t="s">
        <v>682</v>
      </c>
      <c r="Q77" s="38">
        <f t="shared" si="8"/>
        <v>1</v>
      </c>
      <c r="R77" s="38">
        <f t="shared" si="9"/>
        <v>3</v>
      </c>
      <c r="S77" s="38">
        <f t="shared" si="10"/>
        <v>5</v>
      </c>
      <c r="T77" s="43" t="s">
        <v>127</v>
      </c>
    </row>
    <row r="78" spans="1:20" s="11" customFormat="1" ht="23.25" customHeight="1" x14ac:dyDescent="0.25">
      <c r="A78" s="14">
        <v>64</v>
      </c>
      <c r="B78" s="20" t="s">
        <v>128</v>
      </c>
      <c r="C78" s="38" t="str">
        <f t="shared" si="13"/>
        <v/>
      </c>
      <c r="D78" s="14" t="s">
        <v>663</v>
      </c>
      <c r="E78" s="44" t="s">
        <v>683</v>
      </c>
      <c r="F78" s="47">
        <v>0</v>
      </c>
      <c r="G78" s="47">
        <v>3</v>
      </c>
      <c r="H78" s="52" t="s">
        <v>723</v>
      </c>
      <c r="I78" s="47">
        <v>30</v>
      </c>
      <c r="J78" s="23" t="s">
        <v>699</v>
      </c>
      <c r="K78" s="44" t="s">
        <v>681</v>
      </c>
      <c r="L78" s="17" t="s">
        <v>685</v>
      </c>
      <c r="M78" s="14">
        <v>50</v>
      </c>
      <c r="N78" s="28" t="s">
        <v>723</v>
      </c>
      <c r="O78" s="14">
        <v>350</v>
      </c>
      <c r="P78" s="14" t="s">
        <v>682</v>
      </c>
      <c r="Q78" s="38">
        <f t="shared" si="8"/>
        <v>3</v>
      </c>
      <c r="R78" s="38">
        <f t="shared" si="9"/>
        <v>5</v>
      </c>
      <c r="S78" s="38">
        <f t="shared" si="10"/>
        <v>6</v>
      </c>
      <c r="T78" s="92" t="s">
        <v>888</v>
      </c>
    </row>
    <row r="79" spans="1:20" s="11" customFormat="1" ht="23.25" customHeight="1" x14ac:dyDescent="0.25">
      <c r="A79" s="14">
        <v>65</v>
      </c>
      <c r="B79" s="20" t="s">
        <v>129</v>
      </c>
      <c r="C79" s="14" t="str">
        <f>IF(OR($H$2="",$H$3=""),"", IF(OR($H$2&gt;I79,OR($H$3&gt;O79)),S79,IF(OR($H$2&lt;=F79,$H$3&lt;=L79),$F$14,IF(AND($H$2&lt;G79,$H$3&lt;M79),Q79,R79))))</f>
        <v/>
      </c>
      <c r="D79" s="14" t="s">
        <v>662</v>
      </c>
      <c r="E79" s="14" t="s">
        <v>683</v>
      </c>
      <c r="F79" s="47">
        <v>1</v>
      </c>
      <c r="G79" s="47">
        <v>3</v>
      </c>
      <c r="H79" s="46" t="s">
        <v>728</v>
      </c>
      <c r="I79" s="47">
        <v>30</v>
      </c>
      <c r="J79" s="23" t="s">
        <v>699</v>
      </c>
      <c r="K79" s="44" t="s">
        <v>681</v>
      </c>
      <c r="L79" s="14">
        <v>10</v>
      </c>
      <c r="M79" s="28">
        <v>50</v>
      </c>
      <c r="N79" s="28" t="s">
        <v>729</v>
      </c>
      <c r="O79" s="14">
        <v>350</v>
      </c>
      <c r="P79" s="14" t="s">
        <v>682</v>
      </c>
      <c r="Q79" s="38">
        <f t="shared" si="8"/>
        <v>1</v>
      </c>
      <c r="R79" s="38">
        <f t="shared" si="9"/>
        <v>3</v>
      </c>
      <c r="S79" s="38">
        <f t="shared" si="10"/>
        <v>5</v>
      </c>
      <c r="T79" s="43" t="s">
        <v>130</v>
      </c>
    </row>
    <row r="80" spans="1:20" s="11" customFormat="1" ht="23.25" customHeight="1" x14ac:dyDescent="0.25">
      <c r="A80" s="14">
        <v>66</v>
      </c>
      <c r="B80" s="20" t="s">
        <v>131</v>
      </c>
      <c r="C80" s="38" t="str">
        <f t="shared" ref="C80:C90" si="14">IF(OR($H$2="",$H$3=""),"",IF(AND(OR($H$2&lt;F80),$H$3&lt;F80),$F$14,IF(OR($H$2&gt;I80,OR($H$3&gt;O80)),S80,IF(AND(OR($H$2&lt;G80),$H$3&lt;M80),Q80,R80))))</f>
        <v/>
      </c>
      <c r="D80" s="14" t="s">
        <v>662</v>
      </c>
      <c r="E80" s="44" t="s">
        <v>683</v>
      </c>
      <c r="F80" s="47">
        <v>0</v>
      </c>
      <c r="G80" s="47">
        <v>3</v>
      </c>
      <c r="H80" s="52" t="s">
        <v>723</v>
      </c>
      <c r="I80" s="47">
        <v>30</v>
      </c>
      <c r="J80" s="23" t="s">
        <v>699</v>
      </c>
      <c r="K80" s="44" t="s">
        <v>681</v>
      </c>
      <c r="L80" s="17" t="s">
        <v>685</v>
      </c>
      <c r="M80" s="14">
        <v>50</v>
      </c>
      <c r="N80" s="28" t="s">
        <v>723</v>
      </c>
      <c r="O80" s="14">
        <v>350</v>
      </c>
      <c r="P80" s="14" t="s">
        <v>682</v>
      </c>
      <c r="Q80" s="38">
        <f t="shared" si="8"/>
        <v>1</v>
      </c>
      <c r="R80" s="38">
        <f t="shared" si="9"/>
        <v>3</v>
      </c>
      <c r="S80" s="38">
        <f t="shared" si="10"/>
        <v>5</v>
      </c>
      <c r="T80" s="43" t="s">
        <v>132</v>
      </c>
    </row>
    <row r="81" spans="1:20" s="11" customFormat="1" ht="23.25" customHeight="1" x14ac:dyDescent="0.25">
      <c r="A81" s="14">
        <v>67</v>
      </c>
      <c r="B81" s="20" t="s">
        <v>133</v>
      </c>
      <c r="C81" s="38" t="str">
        <f t="shared" si="14"/>
        <v/>
      </c>
      <c r="D81" s="14" t="s">
        <v>662</v>
      </c>
      <c r="E81" s="44" t="s">
        <v>683</v>
      </c>
      <c r="F81" s="47">
        <v>0</v>
      </c>
      <c r="G81" s="47">
        <v>1</v>
      </c>
      <c r="H81" s="52" t="s">
        <v>723</v>
      </c>
      <c r="I81" s="47">
        <v>5</v>
      </c>
      <c r="J81" s="23" t="s">
        <v>699</v>
      </c>
      <c r="K81" s="44" t="s">
        <v>681</v>
      </c>
      <c r="L81" s="17" t="s">
        <v>685</v>
      </c>
      <c r="M81" s="14">
        <v>30</v>
      </c>
      <c r="N81" s="28" t="s">
        <v>723</v>
      </c>
      <c r="O81" s="14">
        <v>150</v>
      </c>
      <c r="P81" s="14" t="s">
        <v>682</v>
      </c>
      <c r="Q81" s="38">
        <f t="shared" si="8"/>
        <v>1</v>
      </c>
      <c r="R81" s="38">
        <f t="shared" si="9"/>
        <v>3</v>
      </c>
      <c r="S81" s="38">
        <f t="shared" si="10"/>
        <v>5</v>
      </c>
      <c r="T81" s="43" t="s">
        <v>134</v>
      </c>
    </row>
    <row r="82" spans="1:20" s="11" customFormat="1" ht="23.25" customHeight="1" x14ac:dyDescent="0.25">
      <c r="A82" s="14">
        <v>68</v>
      </c>
      <c r="B82" s="20" t="s">
        <v>135</v>
      </c>
      <c r="C82" s="38" t="str">
        <f t="shared" si="14"/>
        <v/>
      </c>
      <c r="D82" s="14" t="s">
        <v>662</v>
      </c>
      <c r="E82" s="44" t="s">
        <v>683</v>
      </c>
      <c r="F82" s="47">
        <v>0</v>
      </c>
      <c r="G82" s="47">
        <v>3</v>
      </c>
      <c r="H82" s="52" t="s">
        <v>723</v>
      </c>
      <c r="I82" s="47">
        <v>30</v>
      </c>
      <c r="J82" s="23" t="s">
        <v>699</v>
      </c>
      <c r="K82" s="44" t="s">
        <v>681</v>
      </c>
      <c r="L82" s="17" t="s">
        <v>685</v>
      </c>
      <c r="M82" s="14">
        <v>50</v>
      </c>
      <c r="N82" s="28" t="s">
        <v>723</v>
      </c>
      <c r="O82" s="14">
        <v>350</v>
      </c>
      <c r="P82" s="14" t="s">
        <v>682</v>
      </c>
      <c r="Q82" s="38">
        <f t="shared" si="8"/>
        <v>1</v>
      </c>
      <c r="R82" s="38">
        <f t="shared" si="9"/>
        <v>3</v>
      </c>
      <c r="S82" s="38">
        <f t="shared" si="10"/>
        <v>5</v>
      </c>
      <c r="T82" s="43" t="s">
        <v>136</v>
      </c>
    </row>
    <row r="83" spans="1:20" s="11" customFormat="1" ht="23.25" customHeight="1" x14ac:dyDescent="0.25">
      <c r="A83" s="14">
        <v>69</v>
      </c>
      <c r="B83" s="20" t="s">
        <v>137</v>
      </c>
      <c r="C83" s="38" t="str">
        <f t="shared" si="14"/>
        <v/>
      </c>
      <c r="D83" s="14" t="s">
        <v>663</v>
      </c>
      <c r="E83" s="44" t="s">
        <v>683</v>
      </c>
      <c r="F83" s="47">
        <v>0</v>
      </c>
      <c r="G83" s="47">
        <v>10</v>
      </c>
      <c r="H83" s="52" t="s">
        <v>723</v>
      </c>
      <c r="I83" s="47">
        <v>50</v>
      </c>
      <c r="J83" s="23" t="s">
        <v>699</v>
      </c>
      <c r="K83" s="44" t="s">
        <v>681</v>
      </c>
      <c r="L83" s="17" t="s">
        <v>685</v>
      </c>
      <c r="M83" s="14">
        <v>50</v>
      </c>
      <c r="N83" s="28" t="s">
        <v>723</v>
      </c>
      <c r="O83" s="14">
        <v>350</v>
      </c>
      <c r="P83" s="14" t="s">
        <v>682</v>
      </c>
      <c r="Q83" s="38">
        <f t="shared" si="8"/>
        <v>3</v>
      </c>
      <c r="R83" s="38">
        <f t="shared" si="9"/>
        <v>5</v>
      </c>
      <c r="S83" s="38">
        <f t="shared" si="10"/>
        <v>6</v>
      </c>
      <c r="T83" s="43" t="s">
        <v>138</v>
      </c>
    </row>
    <row r="84" spans="1:20" s="11" customFormat="1" ht="23.25" customHeight="1" x14ac:dyDescent="0.25">
      <c r="A84" s="14">
        <v>70</v>
      </c>
      <c r="B84" s="20" t="s">
        <v>139</v>
      </c>
      <c r="C84" s="38" t="str">
        <f t="shared" si="14"/>
        <v/>
      </c>
      <c r="D84" s="14" t="s">
        <v>662</v>
      </c>
      <c r="E84" s="44" t="s">
        <v>683</v>
      </c>
      <c r="F84" s="47">
        <v>0</v>
      </c>
      <c r="G84" s="47">
        <v>3</v>
      </c>
      <c r="H84" s="52" t="s">
        <v>723</v>
      </c>
      <c r="I84" s="47">
        <v>30</v>
      </c>
      <c r="J84" s="23" t="s">
        <v>699</v>
      </c>
      <c r="K84" s="44" t="s">
        <v>681</v>
      </c>
      <c r="L84" s="17" t="s">
        <v>685</v>
      </c>
      <c r="M84" s="14">
        <v>50</v>
      </c>
      <c r="N84" s="28" t="s">
        <v>723</v>
      </c>
      <c r="O84" s="14">
        <v>350</v>
      </c>
      <c r="P84" s="14" t="s">
        <v>682</v>
      </c>
      <c r="Q84" s="38">
        <f t="shared" si="8"/>
        <v>1</v>
      </c>
      <c r="R84" s="38">
        <f t="shared" si="9"/>
        <v>3</v>
      </c>
      <c r="S84" s="38">
        <f t="shared" si="10"/>
        <v>5</v>
      </c>
      <c r="T84" s="43" t="s">
        <v>140</v>
      </c>
    </row>
    <row r="85" spans="1:20" s="11" customFormat="1" ht="23.25" customHeight="1" x14ac:dyDescent="0.25">
      <c r="A85" s="14">
        <v>71</v>
      </c>
      <c r="B85" s="20" t="s">
        <v>141</v>
      </c>
      <c r="C85" s="38" t="str">
        <f t="shared" si="14"/>
        <v/>
      </c>
      <c r="D85" s="14" t="s">
        <v>663</v>
      </c>
      <c r="E85" s="44" t="s">
        <v>683</v>
      </c>
      <c r="F85" s="47">
        <v>0</v>
      </c>
      <c r="G85" s="47">
        <v>5</v>
      </c>
      <c r="H85" s="52" t="s">
        <v>723</v>
      </c>
      <c r="I85" s="47">
        <v>25</v>
      </c>
      <c r="J85" s="23" t="s">
        <v>699</v>
      </c>
      <c r="K85" s="44" t="s">
        <v>681</v>
      </c>
      <c r="L85" s="17" t="s">
        <v>685</v>
      </c>
      <c r="M85" s="14">
        <v>50</v>
      </c>
      <c r="N85" s="28" t="s">
        <v>723</v>
      </c>
      <c r="O85" s="14">
        <v>350</v>
      </c>
      <c r="P85" s="14" t="s">
        <v>682</v>
      </c>
      <c r="Q85" s="38">
        <f t="shared" si="8"/>
        <v>3</v>
      </c>
      <c r="R85" s="38">
        <f t="shared" si="9"/>
        <v>5</v>
      </c>
      <c r="S85" s="38">
        <f t="shared" si="10"/>
        <v>6</v>
      </c>
      <c r="T85" s="43" t="s">
        <v>142</v>
      </c>
    </row>
    <row r="86" spans="1:20" s="11" customFormat="1" ht="23.25" customHeight="1" x14ac:dyDescent="0.25">
      <c r="A86" s="14">
        <v>72</v>
      </c>
      <c r="B86" s="20" t="s">
        <v>143</v>
      </c>
      <c r="C86" s="38" t="str">
        <f t="shared" si="14"/>
        <v/>
      </c>
      <c r="D86" s="14" t="s">
        <v>662</v>
      </c>
      <c r="E86" s="44" t="s">
        <v>683</v>
      </c>
      <c r="F86" s="47">
        <v>0</v>
      </c>
      <c r="G86" s="47">
        <v>5</v>
      </c>
      <c r="H86" s="52" t="s">
        <v>723</v>
      </c>
      <c r="I86" s="47">
        <v>25</v>
      </c>
      <c r="J86" s="23" t="s">
        <v>699</v>
      </c>
      <c r="K86" s="44" t="s">
        <v>681</v>
      </c>
      <c r="L86" s="17" t="s">
        <v>685</v>
      </c>
      <c r="M86" s="14">
        <v>50</v>
      </c>
      <c r="N86" s="28" t="s">
        <v>723</v>
      </c>
      <c r="O86" s="14">
        <v>350</v>
      </c>
      <c r="P86" s="14" t="s">
        <v>682</v>
      </c>
      <c r="Q86" s="38">
        <f t="shared" si="8"/>
        <v>1</v>
      </c>
      <c r="R86" s="38">
        <f t="shared" si="9"/>
        <v>3</v>
      </c>
      <c r="S86" s="38">
        <f t="shared" si="10"/>
        <v>5</v>
      </c>
      <c r="T86" s="43" t="s">
        <v>144</v>
      </c>
    </row>
    <row r="87" spans="1:20" s="11" customFormat="1" ht="23.25" customHeight="1" x14ac:dyDescent="0.25">
      <c r="A87" s="14">
        <v>73</v>
      </c>
      <c r="B87" s="20" t="s">
        <v>145</v>
      </c>
      <c r="C87" s="38" t="str">
        <f t="shared" si="14"/>
        <v/>
      </c>
      <c r="D87" s="14" t="s">
        <v>662</v>
      </c>
      <c r="E87" s="44" t="s">
        <v>683</v>
      </c>
      <c r="F87" s="47">
        <v>0</v>
      </c>
      <c r="G87" s="47">
        <v>3</v>
      </c>
      <c r="H87" s="52" t="s">
        <v>723</v>
      </c>
      <c r="I87" s="47">
        <v>30</v>
      </c>
      <c r="J87" s="23" t="s">
        <v>699</v>
      </c>
      <c r="K87" s="44" t="s">
        <v>681</v>
      </c>
      <c r="L87" s="17" t="s">
        <v>685</v>
      </c>
      <c r="M87" s="14">
        <v>30</v>
      </c>
      <c r="N87" s="28" t="s">
        <v>723</v>
      </c>
      <c r="O87" s="14">
        <v>150</v>
      </c>
      <c r="P87" s="14" t="s">
        <v>682</v>
      </c>
      <c r="Q87" s="38">
        <f t="shared" si="8"/>
        <v>1</v>
      </c>
      <c r="R87" s="38">
        <f t="shared" si="9"/>
        <v>3</v>
      </c>
      <c r="S87" s="38">
        <f t="shared" si="10"/>
        <v>5</v>
      </c>
      <c r="T87" s="43" t="s">
        <v>146</v>
      </c>
    </row>
    <row r="88" spans="1:20" s="11" customFormat="1" ht="23.25" customHeight="1" x14ac:dyDescent="0.25">
      <c r="A88" s="14">
        <v>74</v>
      </c>
      <c r="B88" s="20" t="s">
        <v>147</v>
      </c>
      <c r="C88" s="38" t="str">
        <f t="shared" si="14"/>
        <v/>
      </c>
      <c r="D88" s="14" t="s">
        <v>662</v>
      </c>
      <c r="E88" s="44" t="s">
        <v>683</v>
      </c>
      <c r="F88" s="47">
        <v>0</v>
      </c>
      <c r="G88" s="47">
        <v>3</v>
      </c>
      <c r="H88" s="52" t="s">
        <v>723</v>
      </c>
      <c r="I88" s="47">
        <v>30</v>
      </c>
      <c r="J88" s="23" t="s">
        <v>699</v>
      </c>
      <c r="K88" s="44" t="s">
        <v>681</v>
      </c>
      <c r="L88" s="17" t="s">
        <v>685</v>
      </c>
      <c r="M88" s="14">
        <v>30</v>
      </c>
      <c r="N88" s="28" t="s">
        <v>723</v>
      </c>
      <c r="O88" s="14">
        <v>150</v>
      </c>
      <c r="P88" s="14" t="s">
        <v>682</v>
      </c>
      <c r="Q88" s="38">
        <f t="shared" si="8"/>
        <v>1</v>
      </c>
      <c r="R88" s="38">
        <f t="shared" si="9"/>
        <v>3</v>
      </c>
      <c r="S88" s="38">
        <f t="shared" si="10"/>
        <v>5</v>
      </c>
      <c r="T88" s="43" t="s">
        <v>148</v>
      </c>
    </row>
    <row r="89" spans="1:20" s="11" customFormat="1" ht="23.25" customHeight="1" x14ac:dyDescent="0.25">
      <c r="A89" s="14">
        <v>75</v>
      </c>
      <c r="B89" s="20" t="s">
        <v>149</v>
      </c>
      <c r="C89" s="38" t="str">
        <f t="shared" si="14"/>
        <v/>
      </c>
      <c r="D89" s="14" t="s">
        <v>662</v>
      </c>
      <c r="E89" s="44" t="s">
        <v>683</v>
      </c>
      <c r="F89" s="47">
        <v>0</v>
      </c>
      <c r="G89" s="47">
        <v>3</v>
      </c>
      <c r="H89" s="52" t="s">
        <v>723</v>
      </c>
      <c r="I89" s="47">
        <v>30</v>
      </c>
      <c r="J89" s="23" t="s">
        <v>699</v>
      </c>
      <c r="K89" s="44" t="s">
        <v>681</v>
      </c>
      <c r="L89" s="17" t="s">
        <v>685</v>
      </c>
      <c r="M89" s="14">
        <v>30</v>
      </c>
      <c r="N89" s="28" t="s">
        <v>723</v>
      </c>
      <c r="O89" s="14">
        <v>150</v>
      </c>
      <c r="P89" s="14" t="s">
        <v>682</v>
      </c>
      <c r="Q89" s="38">
        <f t="shared" si="8"/>
        <v>1</v>
      </c>
      <c r="R89" s="38">
        <f t="shared" si="9"/>
        <v>3</v>
      </c>
      <c r="S89" s="38">
        <f t="shared" si="10"/>
        <v>5</v>
      </c>
      <c r="T89" s="43" t="s">
        <v>150</v>
      </c>
    </row>
    <row r="90" spans="1:20" s="11" customFormat="1" ht="23.25" customHeight="1" x14ac:dyDescent="0.25">
      <c r="A90" s="14">
        <v>76</v>
      </c>
      <c r="B90" s="20" t="s">
        <v>151</v>
      </c>
      <c r="C90" s="38" t="str">
        <f t="shared" si="14"/>
        <v/>
      </c>
      <c r="D90" s="14" t="s">
        <v>663</v>
      </c>
      <c r="E90" s="44" t="s">
        <v>683</v>
      </c>
      <c r="F90" s="47">
        <v>0</v>
      </c>
      <c r="G90" s="47">
        <v>5</v>
      </c>
      <c r="H90" s="52" t="s">
        <v>723</v>
      </c>
      <c r="I90" s="47">
        <v>50</v>
      </c>
      <c r="J90" s="23" t="s">
        <v>699</v>
      </c>
      <c r="K90" s="44" t="s">
        <v>681</v>
      </c>
      <c r="L90" s="17" t="s">
        <v>685</v>
      </c>
      <c r="M90" s="14">
        <v>40</v>
      </c>
      <c r="N90" s="28" t="s">
        <v>723</v>
      </c>
      <c r="O90" s="14">
        <v>370</v>
      </c>
      <c r="P90" s="14" t="s">
        <v>682</v>
      </c>
      <c r="Q90" s="38">
        <f t="shared" si="8"/>
        <v>3</v>
      </c>
      <c r="R90" s="38">
        <f t="shared" si="9"/>
        <v>5</v>
      </c>
      <c r="S90" s="38">
        <f t="shared" si="10"/>
        <v>6</v>
      </c>
      <c r="T90" s="43" t="s">
        <v>152</v>
      </c>
    </row>
    <row r="91" spans="1:20" s="11" customFormat="1" ht="23.25" customHeight="1" x14ac:dyDescent="0.25">
      <c r="A91" s="14">
        <v>77</v>
      </c>
      <c r="B91" s="20" t="s">
        <v>153</v>
      </c>
      <c r="C91" s="14" t="str">
        <f>IF(OR($H$2="",$H$3=""),"", IF(OR($H$2&gt;I91,OR($H$3&gt;O91)),S91,IF(OR($H$2&lt;=F91,$H$3&lt;=L91),$F$14,IF(AND($H$2&lt;G91,$H$3&lt;M91),Q91,R91))))</f>
        <v/>
      </c>
      <c r="D91" s="14" t="s">
        <v>662</v>
      </c>
      <c r="E91" s="14" t="s">
        <v>683</v>
      </c>
      <c r="F91" s="47">
        <v>1</v>
      </c>
      <c r="G91" s="47">
        <v>5</v>
      </c>
      <c r="H91" s="46" t="s">
        <v>730</v>
      </c>
      <c r="I91" s="47">
        <v>50</v>
      </c>
      <c r="J91" s="23" t="s">
        <v>699</v>
      </c>
      <c r="K91" s="44" t="s">
        <v>681</v>
      </c>
      <c r="L91" s="14">
        <v>10</v>
      </c>
      <c r="M91" s="28">
        <v>40</v>
      </c>
      <c r="N91" s="28" t="s">
        <v>731</v>
      </c>
      <c r="O91" s="14">
        <v>370</v>
      </c>
      <c r="P91" s="14" t="s">
        <v>682</v>
      </c>
      <c r="Q91" s="38">
        <f t="shared" ref="Q91:Q154" si="15">IF(D91="","",IF(D91="P",$C$8,IF(D91="M",$D$8,$E$8)))</f>
        <v>1</v>
      </c>
      <c r="R91" s="38">
        <f t="shared" ref="R91:R154" si="16">IF(D91="","",IF(D91="P",$C$9,IF(D91="M",$D$9,$E$9)))</f>
        <v>3</v>
      </c>
      <c r="S91" s="38">
        <f t="shared" ref="S91:S154" si="17">IF(D91="","",IF(D91="P",$C$10,IF(D91="M",$D$10,$E$10)))</f>
        <v>5</v>
      </c>
      <c r="T91" s="43" t="s">
        <v>154</v>
      </c>
    </row>
    <row r="92" spans="1:20" s="11" customFormat="1" ht="23.25" customHeight="1" x14ac:dyDescent="0.25">
      <c r="A92" s="14">
        <v>78</v>
      </c>
      <c r="B92" s="20" t="s">
        <v>155</v>
      </c>
      <c r="C92" s="38" t="str">
        <f>IF(OR($H$2="",$H$3=""),"",IF(OR(OR($H$2&lt;F92),$H$3&lt;F92),$F$14,IF(OR($H$2&gt;I92,OR($H$3&gt;O92)),S92,IF(AND(OR($H$2&lt;=G92),$H$3&lt;M92),Q92,R92))))</f>
        <v/>
      </c>
      <c r="D92" s="14" t="s">
        <v>662</v>
      </c>
      <c r="E92" s="14" t="s">
        <v>683</v>
      </c>
      <c r="F92" s="47">
        <v>0.04</v>
      </c>
      <c r="G92" s="47">
        <v>0.5</v>
      </c>
      <c r="H92" s="46" t="s">
        <v>732</v>
      </c>
      <c r="I92" s="47">
        <v>3</v>
      </c>
      <c r="J92" s="23" t="s">
        <v>699</v>
      </c>
      <c r="K92" s="44" t="s">
        <v>681</v>
      </c>
      <c r="L92" s="17" t="s">
        <v>685</v>
      </c>
      <c r="M92" s="14">
        <v>30</v>
      </c>
      <c r="N92" s="28" t="s">
        <v>733</v>
      </c>
      <c r="O92" s="14">
        <v>150</v>
      </c>
      <c r="P92" s="14" t="s">
        <v>682</v>
      </c>
      <c r="Q92" s="38">
        <f t="shared" si="15"/>
        <v>1</v>
      </c>
      <c r="R92" s="38">
        <f t="shared" si="16"/>
        <v>3</v>
      </c>
      <c r="S92" s="38">
        <f t="shared" si="17"/>
        <v>5</v>
      </c>
      <c r="T92" s="43" t="s">
        <v>156</v>
      </c>
    </row>
    <row r="93" spans="1:20" s="11" customFormat="1" ht="23.25" customHeight="1" x14ac:dyDescent="0.25">
      <c r="A93" s="14">
        <v>79</v>
      </c>
      <c r="B93" s="20" t="s">
        <v>157</v>
      </c>
      <c r="C93" s="38" t="str">
        <f>IF(OR($H$2="",$H$3=""),"",IF(AND(OR($H$2&lt;F93),$H$3&lt;F93),$F$14,IF(OR($H$2&gt;=I93,OR($H$3&gt;=O93)),S93,IF(AND(OR($H$2&lt;=G93),$H$3&lt;=M93),Q93,R93))))</f>
        <v/>
      </c>
      <c r="D93" s="14" t="s">
        <v>663</v>
      </c>
      <c r="E93" s="44" t="s">
        <v>683</v>
      </c>
      <c r="F93" s="47">
        <v>0</v>
      </c>
      <c r="G93" s="47">
        <v>5</v>
      </c>
      <c r="H93" s="52" t="s">
        <v>723</v>
      </c>
      <c r="I93" s="47">
        <v>10</v>
      </c>
      <c r="J93" s="23" t="s">
        <v>699</v>
      </c>
      <c r="K93" s="44" t="s">
        <v>681</v>
      </c>
      <c r="L93" s="17" t="s">
        <v>685</v>
      </c>
      <c r="M93" s="14">
        <v>300</v>
      </c>
      <c r="N93" s="28" t="s">
        <v>723</v>
      </c>
      <c r="O93" s="14">
        <v>1500</v>
      </c>
      <c r="P93" s="14" t="s">
        <v>682</v>
      </c>
      <c r="Q93" s="38">
        <f t="shared" si="15"/>
        <v>3</v>
      </c>
      <c r="R93" s="38">
        <f t="shared" si="16"/>
        <v>5</v>
      </c>
      <c r="S93" s="38">
        <f t="shared" si="17"/>
        <v>6</v>
      </c>
      <c r="T93" s="43" t="s">
        <v>158</v>
      </c>
    </row>
    <row r="94" spans="1:20" s="11" customFormat="1" ht="23.25" customHeight="1" x14ac:dyDescent="0.25">
      <c r="A94" s="14">
        <v>80</v>
      </c>
      <c r="B94" s="20" t="s">
        <v>159</v>
      </c>
      <c r="C94" s="38" t="str">
        <f>IF(OR($H$2="",$H$3=""),"",IF(AND(OR($H$2&lt;F94),$H$3&lt;F94),$F$14,IF(OR($H$2&gt;I94,OR($H$3&gt;=O94)),S94,IF(AND(OR($H$2&lt;G94),$H$3&lt;M94),Q94,R94))))</f>
        <v/>
      </c>
      <c r="D94" s="14" t="s">
        <v>662</v>
      </c>
      <c r="E94" s="44" t="s">
        <v>683</v>
      </c>
      <c r="F94" s="47">
        <v>0</v>
      </c>
      <c r="G94" s="47">
        <v>5</v>
      </c>
      <c r="H94" s="52" t="s">
        <v>723</v>
      </c>
      <c r="I94" s="47">
        <v>50</v>
      </c>
      <c r="J94" s="23" t="s">
        <v>699</v>
      </c>
      <c r="K94" s="44" t="s">
        <v>681</v>
      </c>
      <c r="L94" s="17" t="s">
        <v>685</v>
      </c>
      <c r="M94" s="14">
        <v>100</v>
      </c>
      <c r="N94" s="28" t="s">
        <v>723</v>
      </c>
      <c r="O94" s="14">
        <v>300</v>
      </c>
      <c r="P94" s="14" t="s">
        <v>682</v>
      </c>
      <c r="Q94" s="38">
        <f t="shared" si="15"/>
        <v>1</v>
      </c>
      <c r="R94" s="38">
        <f t="shared" si="16"/>
        <v>3</v>
      </c>
      <c r="S94" s="38">
        <f t="shared" si="17"/>
        <v>5</v>
      </c>
      <c r="T94" s="43" t="s">
        <v>160</v>
      </c>
    </row>
    <row r="95" spans="1:20" s="11" customFormat="1" ht="23.25" customHeight="1" x14ac:dyDescent="0.25">
      <c r="A95" s="14">
        <v>81</v>
      </c>
      <c r="B95" s="20" t="s">
        <v>161</v>
      </c>
      <c r="C95" s="38" t="str">
        <f>IF(OR($H$2="",$H$3=""),"",IF(AND(OR($H$2&lt;F95),$H$3&lt;F95),$F$14,IF(OR($H$2&gt;I95,OR($H$3&gt;O95)),S95,IF(AND(OR($H$2&lt;G95),$H$3&lt;M95),Q95,R95))))</f>
        <v/>
      </c>
      <c r="D95" s="14" t="s">
        <v>663</v>
      </c>
      <c r="E95" s="44" t="s">
        <v>683</v>
      </c>
      <c r="F95" s="47">
        <v>0</v>
      </c>
      <c r="G95" s="47">
        <v>5</v>
      </c>
      <c r="H95" s="52" t="s">
        <v>723</v>
      </c>
      <c r="I95" s="47">
        <v>50</v>
      </c>
      <c r="J95" s="23" t="s">
        <v>699</v>
      </c>
      <c r="K95" s="44" t="s">
        <v>681</v>
      </c>
      <c r="L95" s="17" t="s">
        <v>685</v>
      </c>
      <c r="M95" s="14">
        <v>100</v>
      </c>
      <c r="N95" s="28" t="s">
        <v>723</v>
      </c>
      <c r="O95" s="14">
        <v>300</v>
      </c>
      <c r="P95" s="14" t="s">
        <v>682</v>
      </c>
      <c r="Q95" s="38">
        <f t="shared" si="15"/>
        <v>3</v>
      </c>
      <c r="R95" s="38">
        <f t="shared" si="16"/>
        <v>5</v>
      </c>
      <c r="S95" s="38">
        <f t="shared" si="17"/>
        <v>6</v>
      </c>
      <c r="T95" s="43" t="s">
        <v>162</v>
      </c>
    </row>
    <row r="96" spans="1:20" s="11" customFormat="1" ht="23.25" customHeight="1" x14ac:dyDescent="0.25">
      <c r="A96" s="14">
        <v>82</v>
      </c>
      <c r="B96" s="20" t="s">
        <v>163</v>
      </c>
      <c r="C96" s="38" t="str">
        <f>IF(OR($H$2="",$H$3=""),"",IF(AND(OR($H$2&lt;F96),$H$3&lt;F96),$F$14,IF(OR($H$2&gt;I96,OR($H$3&gt;O96)),S96,IF(AND(OR($H$2&lt;G96),$H$3&lt;M96),Q96,R96))))</f>
        <v/>
      </c>
      <c r="D96" s="14" t="s">
        <v>662</v>
      </c>
      <c r="E96" s="44" t="s">
        <v>683</v>
      </c>
      <c r="F96" s="47">
        <v>0</v>
      </c>
      <c r="G96" s="47">
        <v>5</v>
      </c>
      <c r="H96" s="52" t="s">
        <v>723</v>
      </c>
      <c r="I96" s="47">
        <v>50</v>
      </c>
      <c r="J96" s="23" t="s">
        <v>699</v>
      </c>
      <c r="K96" s="44" t="s">
        <v>681</v>
      </c>
      <c r="L96" s="17" t="s">
        <v>685</v>
      </c>
      <c r="M96" s="14">
        <v>100</v>
      </c>
      <c r="N96" s="28" t="s">
        <v>723</v>
      </c>
      <c r="O96" s="14">
        <v>300</v>
      </c>
      <c r="P96" s="14" t="s">
        <v>682</v>
      </c>
      <c r="Q96" s="38">
        <f t="shared" si="15"/>
        <v>1</v>
      </c>
      <c r="R96" s="38">
        <f t="shared" si="16"/>
        <v>3</v>
      </c>
      <c r="S96" s="38">
        <f t="shared" si="17"/>
        <v>5</v>
      </c>
      <c r="T96" s="43" t="s">
        <v>164</v>
      </c>
    </row>
    <row r="97" spans="1:20" s="11" customFormat="1" ht="23.25" customHeight="1" x14ac:dyDescent="0.25">
      <c r="A97" s="14">
        <v>83</v>
      </c>
      <c r="B97" s="20" t="s">
        <v>165</v>
      </c>
      <c r="C97" s="38" t="str">
        <f>IF(OR($H$2="",$H$3=""),"",IF(AND(OR($H$2&lt;F97),$H$3&lt;F97),$F$14,IF(OR($H$2&gt;I97,OR($H$3&gt;O97)),S97,IF(AND(OR($H$2&lt;G97),$H$3&lt;M97),Q97,R97))))</f>
        <v/>
      </c>
      <c r="D97" s="14" t="s">
        <v>662</v>
      </c>
      <c r="E97" s="44" t="s">
        <v>683</v>
      </c>
      <c r="F97" s="47">
        <v>0</v>
      </c>
      <c r="G97" s="47">
        <v>5</v>
      </c>
      <c r="H97" s="52" t="s">
        <v>723</v>
      </c>
      <c r="I97" s="47">
        <v>50</v>
      </c>
      <c r="J97" s="23" t="s">
        <v>699</v>
      </c>
      <c r="K97" s="44" t="s">
        <v>681</v>
      </c>
      <c r="L97" s="17" t="s">
        <v>685</v>
      </c>
      <c r="M97" s="14">
        <v>100</v>
      </c>
      <c r="N97" s="28" t="s">
        <v>723</v>
      </c>
      <c r="O97" s="14">
        <v>300</v>
      </c>
      <c r="P97" s="14" t="s">
        <v>682</v>
      </c>
      <c r="Q97" s="38">
        <f t="shared" si="15"/>
        <v>1</v>
      </c>
      <c r="R97" s="38">
        <f t="shared" si="16"/>
        <v>3</v>
      </c>
      <c r="S97" s="38">
        <f t="shared" si="17"/>
        <v>5</v>
      </c>
      <c r="T97" s="43" t="s">
        <v>166</v>
      </c>
    </row>
    <row r="98" spans="1:20" s="11" customFormat="1" ht="23.25" customHeight="1" x14ac:dyDescent="0.25">
      <c r="A98" s="14">
        <v>84</v>
      </c>
      <c r="B98" s="20" t="s">
        <v>167</v>
      </c>
      <c r="C98" s="38" t="str">
        <f>IF(OR($H$2="",$H$3=""),"",IF(AND(OR($H$2&lt;F98),$H$3&lt;F98),$F$14,IF(OR($H$2&gt;I98,OR($H$3&gt;O98)),S98,IF(AND(OR($H$2&lt;G98),$H$3&lt;M98),Q98,R98))))</f>
        <v/>
      </c>
      <c r="D98" s="14" t="s">
        <v>662</v>
      </c>
      <c r="E98" s="44" t="s">
        <v>683</v>
      </c>
      <c r="F98" s="47">
        <v>0</v>
      </c>
      <c r="G98" s="47">
        <v>5</v>
      </c>
      <c r="H98" s="52" t="s">
        <v>723</v>
      </c>
      <c r="I98" s="47">
        <v>50</v>
      </c>
      <c r="J98" s="23" t="s">
        <v>699</v>
      </c>
      <c r="K98" s="44" t="s">
        <v>681</v>
      </c>
      <c r="L98" s="17" t="s">
        <v>685</v>
      </c>
      <c r="M98" s="14">
        <v>100</v>
      </c>
      <c r="N98" s="28" t="s">
        <v>723</v>
      </c>
      <c r="O98" s="14">
        <v>500</v>
      </c>
      <c r="P98" s="14" t="s">
        <v>682</v>
      </c>
      <c r="Q98" s="38">
        <f t="shared" si="15"/>
        <v>1</v>
      </c>
      <c r="R98" s="38">
        <f t="shared" si="16"/>
        <v>3</v>
      </c>
      <c r="S98" s="38">
        <f t="shared" si="17"/>
        <v>5</v>
      </c>
      <c r="T98" s="43" t="s">
        <v>168</v>
      </c>
    </row>
    <row r="99" spans="1:20" s="11" customFormat="1" ht="23.25" customHeight="1" x14ac:dyDescent="0.25">
      <c r="A99" s="14">
        <v>85</v>
      </c>
      <c r="B99" s="20" t="s">
        <v>169</v>
      </c>
      <c r="C99" s="38" t="str">
        <f>IF(OR($H$2="",$H$3=""),"",IF(AND(OR($H$2&lt;F99),$H$3&lt;F99),$F$14,IF(OR($H$2&gt;I99,OR($H$3&gt;O99)),S99,IF(AND(OR($H$2&lt;G99),$H$3&lt;M99),Q99,R99))))</f>
        <v/>
      </c>
      <c r="D99" s="14" t="s">
        <v>661</v>
      </c>
      <c r="E99" s="44" t="s">
        <v>683</v>
      </c>
      <c r="F99" s="47">
        <v>0</v>
      </c>
      <c r="G99" s="47">
        <v>5</v>
      </c>
      <c r="H99" s="52" t="s">
        <v>723</v>
      </c>
      <c r="I99" s="47">
        <v>50</v>
      </c>
      <c r="J99" s="23" t="s">
        <v>699</v>
      </c>
      <c r="K99" s="44" t="s">
        <v>681</v>
      </c>
      <c r="L99" s="17" t="s">
        <v>685</v>
      </c>
      <c r="M99" s="14">
        <v>50</v>
      </c>
      <c r="N99" s="28" t="s">
        <v>723</v>
      </c>
      <c r="O99" s="14">
        <v>250</v>
      </c>
      <c r="P99" s="14" t="s">
        <v>682</v>
      </c>
      <c r="Q99" s="38">
        <f t="shared" si="15"/>
        <v>1</v>
      </c>
      <c r="R99" s="38">
        <f t="shared" si="16"/>
        <v>2</v>
      </c>
      <c r="S99" s="38">
        <f t="shared" si="17"/>
        <v>4</v>
      </c>
      <c r="T99" s="43" t="s">
        <v>170</v>
      </c>
    </row>
    <row r="100" spans="1:20" s="11" customFormat="1" ht="23.25" customHeight="1" x14ac:dyDescent="0.25">
      <c r="A100" s="14">
        <v>86</v>
      </c>
      <c r="B100" s="20" t="s">
        <v>171</v>
      </c>
      <c r="C100" s="14" t="str">
        <f>IF(OR($H$2="",$H$3=""),"", IF(OR($H$2&gt;I100,OR($H$3&gt;O100)),S100,IF(OR($H$2&lt;=F100,$H$3&lt;=L100),$F$14,IF(AND($H$2&lt;G100,$H$3&lt;M100),Q100,R100))))</f>
        <v/>
      </c>
      <c r="D100" s="14" t="s">
        <v>661</v>
      </c>
      <c r="E100" s="14" t="s">
        <v>683</v>
      </c>
      <c r="F100" s="47">
        <v>1</v>
      </c>
      <c r="G100" s="47">
        <v>5</v>
      </c>
      <c r="H100" s="46" t="s">
        <v>736</v>
      </c>
      <c r="I100" s="47">
        <v>50</v>
      </c>
      <c r="J100" s="23" t="s">
        <v>699</v>
      </c>
      <c r="K100" s="44" t="s">
        <v>681</v>
      </c>
      <c r="L100" s="14">
        <v>10</v>
      </c>
      <c r="M100" s="28">
        <v>50</v>
      </c>
      <c r="N100" s="28" t="s">
        <v>735</v>
      </c>
      <c r="O100" s="14">
        <v>250</v>
      </c>
      <c r="P100" s="14" t="s">
        <v>682</v>
      </c>
      <c r="Q100" s="38">
        <f t="shared" si="15"/>
        <v>1</v>
      </c>
      <c r="R100" s="38">
        <f t="shared" si="16"/>
        <v>2</v>
      </c>
      <c r="S100" s="38">
        <f t="shared" si="17"/>
        <v>4</v>
      </c>
      <c r="T100" s="43" t="s">
        <v>172</v>
      </c>
    </row>
    <row r="101" spans="1:20" s="11" customFormat="1" ht="23.25" customHeight="1" x14ac:dyDescent="0.25">
      <c r="A101" s="14">
        <v>87</v>
      </c>
      <c r="B101" s="20" t="s">
        <v>173</v>
      </c>
      <c r="C101" s="38" t="str">
        <f>IF(OR($H$2="",$H$3=""),"",IF(AND(OR($H$2&lt;F101),$H$3&lt;F101),$F$14,IF(OR($H$2&gt;=I101,OR($H$3&gt;=O101)),S101,IF(AND(OR($H$2&lt;=G101),$H$3&lt;=M101),Q101,R101))))</f>
        <v/>
      </c>
      <c r="D101" s="14" t="s">
        <v>662</v>
      </c>
      <c r="E101" s="44" t="s">
        <v>683</v>
      </c>
      <c r="F101" s="47">
        <v>0</v>
      </c>
      <c r="G101" s="47">
        <v>10</v>
      </c>
      <c r="H101" s="52" t="s">
        <v>723</v>
      </c>
      <c r="I101" s="47">
        <v>50</v>
      </c>
      <c r="J101" s="23" t="s">
        <v>699</v>
      </c>
      <c r="K101" s="44" t="s">
        <v>681</v>
      </c>
      <c r="L101" s="17" t="s">
        <v>685</v>
      </c>
      <c r="M101" s="14">
        <v>100</v>
      </c>
      <c r="N101" s="28" t="s">
        <v>723</v>
      </c>
      <c r="O101" s="14">
        <v>300</v>
      </c>
      <c r="P101" s="14" t="s">
        <v>682</v>
      </c>
      <c r="Q101" s="38">
        <f t="shared" si="15"/>
        <v>1</v>
      </c>
      <c r="R101" s="38">
        <f t="shared" si="16"/>
        <v>3</v>
      </c>
      <c r="S101" s="38">
        <f t="shared" si="17"/>
        <v>5</v>
      </c>
      <c r="T101" s="43" t="s">
        <v>174</v>
      </c>
    </row>
    <row r="102" spans="1:20" s="11" customFormat="1" ht="23.25" customHeight="1" x14ac:dyDescent="0.25">
      <c r="A102" s="14">
        <v>88</v>
      </c>
      <c r="B102" s="20" t="s">
        <v>175</v>
      </c>
      <c r="C102" s="38" t="str">
        <f>IF(OR($H$2="",$H$3=""),"",IF(AND(OR($H$2&lt;F102),$H$3&lt;F102),$F$14,IF(OR($H$2&gt;=I102,OR($H$3&gt;=O102)),S102,IF(AND(OR($H$2&lt;=G102),$H$3&lt;=M102),Q102,R102))))</f>
        <v/>
      </c>
      <c r="D102" s="14" t="s">
        <v>663</v>
      </c>
      <c r="E102" s="44" t="s">
        <v>683</v>
      </c>
      <c r="F102" s="47">
        <v>0</v>
      </c>
      <c r="G102" s="47">
        <v>10</v>
      </c>
      <c r="H102" s="52" t="s">
        <v>723</v>
      </c>
      <c r="I102" s="47">
        <v>50</v>
      </c>
      <c r="J102" s="23" t="s">
        <v>699</v>
      </c>
      <c r="K102" s="44" t="s">
        <v>681</v>
      </c>
      <c r="L102" s="17" t="s">
        <v>685</v>
      </c>
      <c r="M102" s="14">
        <v>100</v>
      </c>
      <c r="N102" s="28" t="s">
        <v>723</v>
      </c>
      <c r="O102" s="14">
        <v>100</v>
      </c>
      <c r="P102" s="14" t="s">
        <v>682</v>
      </c>
      <c r="Q102" s="38">
        <f t="shared" si="15"/>
        <v>3</v>
      </c>
      <c r="R102" s="38">
        <f t="shared" si="16"/>
        <v>5</v>
      </c>
      <c r="S102" s="38">
        <f t="shared" si="17"/>
        <v>6</v>
      </c>
      <c r="T102" s="43" t="s">
        <v>176</v>
      </c>
    </row>
    <row r="103" spans="1:20" s="11" customFormat="1" ht="23.25" customHeight="1" x14ac:dyDescent="0.25">
      <c r="A103" s="14">
        <v>89</v>
      </c>
      <c r="B103" s="20" t="s">
        <v>177</v>
      </c>
      <c r="C103" s="38" t="str">
        <f>IF(OR($H$2="",$H$3=""),"",IF(AND(OR($H$2&lt;F103),$H$3&lt;F103),$F$14,IF(OR($H$2&gt;=I103,OR($H$3&gt;=O103)),S103,IF(AND(OR($H$2&lt;=G103),$H$3&lt;=M103),Q103,R103))))</f>
        <v/>
      </c>
      <c r="D103" s="14" t="s">
        <v>663</v>
      </c>
      <c r="E103" s="44" t="s">
        <v>683</v>
      </c>
      <c r="F103" s="47">
        <v>0</v>
      </c>
      <c r="G103" s="47">
        <v>10</v>
      </c>
      <c r="H103" s="52" t="s">
        <v>723</v>
      </c>
      <c r="I103" s="47">
        <v>50</v>
      </c>
      <c r="J103" s="23" t="s">
        <v>699</v>
      </c>
      <c r="K103" s="44" t="s">
        <v>681</v>
      </c>
      <c r="L103" s="17" t="s">
        <v>685</v>
      </c>
      <c r="M103" s="14">
        <v>500</v>
      </c>
      <c r="N103" s="28" t="s">
        <v>723</v>
      </c>
      <c r="O103" s="14">
        <v>1500</v>
      </c>
      <c r="P103" s="14" t="s">
        <v>682</v>
      </c>
      <c r="Q103" s="38">
        <f t="shared" si="15"/>
        <v>3</v>
      </c>
      <c r="R103" s="38">
        <f t="shared" si="16"/>
        <v>5</v>
      </c>
      <c r="S103" s="38">
        <f t="shared" si="17"/>
        <v>6</v>
      </c>
      <c r="T103" s="43" t="s">
        <v>178</v>
      </c>
    </row>
    <row r="104" spans="1:20" s="11" customFormat="1" ht="23.25" customHeight="1" x14ac:dyDescent="0.25">
      <c r="A104" s="14">
        <v>90</v>
      </c>
      <c r="B104" s="20" t="s">
        <v>179</v>
      </c>
      <c r="C104" s="38" t="str">
        <f>IF(OR($H$2="",$H$3=""),"",IF(AND(OR($H$2&lt;F104),$H$3&lt;F104),$F$14,IF(OR($H$2&gt;=I104,OR($H$3&gt;=O104)),S104,IF(AND(OR($H$2&lt;=G104),$H$3&lt;=M104),Q104,R104))))</f>
        <v/>
      </c>
      <c r="D104" s="14" t="s">
        <v>663</v>
      </c>
      <c r="E104" s="44" t="s">
        <v>683</v>
      </c>
      <c r="F104" s="47">
        <v>0</v>
      </c>
      <c r="G104" s="47">
        <v>10</v>
      </c>
      <c r="H104" s="52" t="s">
        <v>723</v>
      </c>
      <c r="I104" s="47">
        <v>50</v>
      </c>
      <c r="J104" s="23" t="s">
        <v>699</v>
      </c>
      <c r="K104" s="44" t="s">
        <v>681</v>
      </c>
      <c r="L104" s="17" t="s">
        <v>685</v>
      </c>
      <c r="M104" s="14">
        <v>100</v>
      </c>
      <c r="N104" s="28" t="s">
        <v>723</v>
      </c>
      <c r="O104" s="14">
        <v>500</v>
      </c>
      <c r="P104" s="14" t="s">
        <v>682</v>
      </c>
      <c r="Q104" s="38">
        <f t="shared" si="15"/>
        <v>3</v>
      </c>
      <c r="R104" s="38">
        <f t="shared" si="16"/>
        <v>5</v>
      </c>
      <c r="S104" s="38">
        <f t="shared" si="17"/>
        <v>6</v>
      </c>
      <c r="T104" s="43" t="s">
        <v>180</v>
      </c>
    </row>
    <row r="105" spans="1:20" s="11" customFormat="1" ht="23.25" customHeight="1" x14ac:dyDescent="0.25">
      <c r="A105" s="14">
        <v>91</v>
      </c>
      <c r="B105" s="20" t="s">
        <v>181</v>
      </c>
      <c r="C105" s="38" t="str">
        <f>IF(OR($H$2="",$H$3=""),"",IF(AND(OR($H$2&lt;F105),$H$3&lt;F105),$F$14,IF(OR($H$2&gt;=I105,OR($H$3&gt;=O105)),S105,IF(AND(OR($H$2&lt;=G105),$H$3&lt;=M105),Q105,R105))))</f>
        <v/>
      </c>
      <c r="D105" s="14" t="s">
        <v>663</v>
      </c>
      <c r="E105" s="44" t="s">
        <v>683</v>
      </c>
      <c r="F105" s="47">
        <v>0</v>
      </c>
      <c r="G105" s="47">
        <v>10</v>
      </c>
      <c r="H105" s="52" t="s">
        <v>723</v>
      </c>
      <c r="I105" s="47">
        <v>50</v>
      </c>
      <c r="J105" s="23" t="s">
        <v>699</v>
      </c>
      <c r="K105" s="44" t="s">
        <v>681</v>
      </c>
      <c r="L105" s="17" t="s">
        <v>685</v>
      </c>
      <c r="M105" s="14">
        <v>100</v>
      </c>
      <c r="N105" s="28" t="s">
        <v>723</v>
      </c>
      <c r="O105" s="14">
        <v>500</v>
      </c>
      <c r="P105" s="14" t="s">
        <v>682</v>
      </c>
      <c r="Q105" s="38">
        <f t="shared" si="15"/>
        <v>3</v>
      </c>
      <c r="R105" s="38">
        <f t="shared" si="16"/>
        <v>5</v>
      </c>
      <c r="S105" s="38">
        <f t="shared" si="17"/>
        <v>6</v>
      </c>
      <c r="T105" s="43" t="s">
        <v>182</v>
      </c>
    </row>
    <row r="106" spans="1:20" s="11" customFormat="1" ht="23.25" customHeight="1" x14ac:dyDescent="0.25">
      <c r="A106" s="14">
        <v>92</v>
      </c>
      <c r="B106" s="20" t="s">
        <v>183</v>
      </c>
      <c r="C106" s="14" t="str">
        <f t="shared" ref="C106:C111" si="18">IF(OR($H$2="",$H$3=""),"", IF(OR($H$2&gt;I106,OR($H$3&gt;O106)),S106,IF(OR($H$2&lt;=F106,$H$3&lt;=L106),$F$14,IF(AND($H$2&lt;G106,$H$3&lt;M106),Q106,R106))))</f>
        <v/>
      </c>
      <c r="D106" s="14" t="s">
        <v>661</v>
      </c>
      <c r="E106" s="4" t="s">
        <v>737</v>
      </c>
      <c r="F106" s="47">
        <v>1000</v>
      </c>
      <c r="G106" s="47">
        <v>5000</v>
      </c>
      <c r="H106" s="46" t="s">
        <v>739</v>
      </c>
      <c r="I106" s="47">
        <v>10000</v>
      </c>
      <c r="J106" s="127" t="s">
        <v>738</v>
      </c>
      <c r="K106" s="44" t="s">
        <v>681</v>
      </c>
      <c r="L106" s="14">
        <v>10</v>
      </c>
      <c r="M106" s="28">
        <v>60</v>
      </c>
      <c r="N106" s="28" t="s">
        <v>740</v>
      </c>
      <c r="O106" s="14">
        <v>100</v>
      </c>
      <c r="P106" s="14" t="s">
        <v>682</v>
      </c>
      <c r="Q106" s="38">
        <f t="shared" si="15"/>
        <v>1</v>
      </c>
      <c r="R106" s="38">
        <f t="shared" si="16"/>
        <v>2</v>
      </c>
      <c r="S106" s="38">
        <f t="shared" si="17"/>
        <v>4</v>
      </c>
      <c r="T106" s="43" t="s">
        <v>184</v>
      </c>
    </row>
    <row r="107" spans="1:20" s="11" customFormat="1" ht="23.25" customHeight="1" x14ac:dyDescent="0.25">
      <c r="A107" s="14">
        <v>93</v>
      </c>
      <c r="B107" s="20" t="s">
        <v>185</v>
      </c>
      <c r="C107" s="14" t="str">
        <f t="shared" si="18"/>
        <v/>
      </c>
      <c r="D107" s="14" t="s">
        <v>662</v>
      </c>
      <c r="E107" s="4" t="s">
        <v>737</v>
      </c>
      <c r="F107" s="47">
        <v>1000</v>
      </c>
      <c r="G107" s="47">
        <v>5000</v>
      </c>
      <c r="H107" s="46" t="s">
        <v>739</v>
      </c>
      <c r="I107" s="47">
        <v>10000</v>
      </c>
      <c r="J107" s="127" t="s">
        <v>738</v>
      </c>
      <c r="K107" s="44" t="s">
        <v>681</v>
      </c>
      <c r="L107" s="14">
        <v>10</v>
      </c>
      <c r="M107" s="28">
        <v>60</v>
      </c>
      <c r="N107" s="28" t="s">
        <v>741</v>
      </c>
      <c r="O107" s="14">
        <v>120</v>
      </c>
      <c r="P107" s="14" t="s">
        <v>682</v>
      </c>
      <c r="Q107" s="38">
        <f t="shared" si="15"/>
        <v>1</v>
      </c>
      <c r="R107" s="38">
        <f t="shared" si="16"/>
        <v>3</v>
      </c>
      <c r="S107" s="38">
        <f t="shared" si="17"/>
        <v>5</v>
      </c>
      <c r="T107" s="43" t="s">
        <v>186</v>
      </c>
    </row>
    <row r="108" spans="1:20" s="11" customFormat="1" ht="23.25" customHeight="1" x14ac:dyDescent="0.25">
      <c r="A108" s="14">
        <v>94</v>
      </c>
      <c r="B108" s="20" t="s">
        <v>187</v>
      </c>
      <c r="C108" s="14" t="str">
        <f t="shared" si="18"/>
        <v/>
      </c>
      <c r="D108" s="14" t="s">
        <v>663</v>
      </c>
      <c r="E108" s="4" t="s">
        <v>737</v>
      </c>
      <c r="F108" s="47">
        <v>1000</v>
      </c>
      <c r="G108" s="47">
        <v>5000</v>
      </c>
      <c r="H108" s="46" t="s">
        <v>739</v>
      </c>
      <c r="I108" s="47">
        <v>10000</v>
      </c>
      <c r="J108" s="127" t="s">
        <v>738</v>
      </c>
      <c r="K108" s="44" t="s">
        <v>681</v>
      </c>
      <c r="L108" s="14">
        <v>10</v>
      </c>
      <c r="M108" s="28">
        <v>60</v>
      </c>
      <c r="N108" s="28" t="s">
        <v>741</v>
      </c>
      <c r="O108" s="14">
        <v>120</v>
      </c>
      <c r="P108" s="14" t="s">
        <v>682</v>
      </c>
      <c r="Q108" s="38">
        <f t="shared" si="15"/>
        <v>3</v>
      </c>
      <c r="R108" s="38">
        <f t="shared" si="16"/>
        <v>5</v>
      </c>
      <c r="S108" s="38">
        <f t="shared" si="17"/>
        <v>6</v>
      </c>
      <c r="T108" s="43" t="s">
        <v>188</v>
      </c>
    </row>
    <row r="109" spans="1:20" s="11" customFormat="1" ht="23.25" customHeight="1" x14ac:dyDescent="0.25">
      <c r="A109" s="14">
        <v>95</v>
      </c>
      <c r="B109" s="20" t="s">
        <v>189</v>
      </c>
      <c r="C109" s="14" t="str">
        <f t="shared" si="18"/>
        <v/>
      </c>
      <c r="D109" s="14" t="s">
        <v>661</v>
      </c>
      <c r="E109" s="4" t="s">
        <v>737</v>
      </c>
      <c r="F109" s="47">
        <v>1000</v>
      </c>
      <c r="G109" s="47">
        <v>5000</v>
      </c>
      <c r="H109" s="46" t="s">
        <v>739</v>
      </c>
      <c r="I109" s="47">
        <v>10000</v>
      </c>
      <c r="J109" s="127" t="s">
        <v>738</v>
      </c>
      <c r="K109" s="44" t="s">
        <v>681</v>
      </c>
      <c r="L109" s="14">
        <v>10</v>
      </c>
      <c r="M109" s="28">
        <v>60</v>
      </c>
      <c r="N109" s="28" t="s">
        <v>741</v>
      </c>
      <c r="O109" s="14">
        <v>120</v>
      </c>
      <c r="P109" s="14" t="s">
        <v>682</v>
      </c>
      <c r="Q109" s="38">
        <f t="shared" si="15"/>
        <v>1</v>
      </c>
      <c r="R109" s="38">
        <f t="shared" si="16"/>
        <v>2</v>
      </c>
      <c r="S109" s="38">
        <f t="shared" si="17"/>
        <v>4</v>
      </c>
      <c r="T109" s="43" t="s">
        <v>190</v>
      </c>
    </row>
    <row r="110" spans="1:20" s="11" customFormat="1" ht="23.25" customHeight="1" x14ac:dyDescent="0.25">
      <c r="A110" s="14">
        <v>96</v>
      </c>
      <c r="B110" s="20" t="s">
        <v>191</v>
      </c>
      <c r="C110" s="14" t="str">
        <f t="shared" si="18"/>
        <v/>
      </c>
      <c r="D110" s="14" t="s">
        <v>662</v>
      </c>
      <c r="E110" s="4" t="s">
        <v>737</v>
      </c>
      <c r="F110" s="47">
        <v>1000</v>
      </c>
      <c r="G110" s="47">
        <v>5000</v>
      </c>
      <c r="H110" s="46" t="s">
        <v>739</v>
      </c>
      <c r="I110" s="47">
        <v>10000</v>
      </c>
      <c r="J110" s="127" t="s">
        <v>738</v>
      </c>
      <c r="K110" s="44" t="s">
        <v>681</v>
      </c>
      <c r="L110" s="14">
        <v>10</v>
      </c>
      <c r="M110" s="28">
        <v>60</v>
      </c>
      <c r="N110" s="28" t="s">
        <v>741</v>
      </c>
      <c r="O110" s="14">
        <v>120</v>
      </c>
      <c r="P110" s="14" t="s">
        <v>682</v>
      </c>
      <c r="Q110" s="38">
        <f t="shared" si="15"/>
        <v>1</v>
      </c>
      <c r="R110" s="38">
        <f t="shared" si="16"/>
        <v>3</v>
      </c>
      <c r="S110" s="38">
        <f t="shared" si="17"/>
        <v>5</v>
      </c>
      <c r="T110" s="43" t="s">
        <v>192</v>
      </c>
    </row>
    <row r="111" spans="1:20" s="11" customFormat="1" ht="23.25" customHeight="1" x14ac:dyDescent="0.25">
      <c r="A111" s="14">
        <v>97</v>
      </c>
      <c r="B111" s="20" t="s">
        <v>193</v>
      </c>
      <c r="C111" s="14" t="str">
        <f t="shared" si="18"/>
        <v/>
      </c>
      <c r="D111" s="14" t="s">
        <v>663</v>
      </c>
      <c r="E111" s="4" t="s">
        <v>737</v>
      </c>
      <c r="F111" s="47">
        <v>1000</v>
      </c>
      <c r="G111" s="47">
        <v>5000</v>
      </c>
      <c r="H111" s="46" t="s">
        <v>739</v>
      </c>
      <c r="I111" s="47">
        <v>10000</v>
      </c>
      <c r="J111" s="127" t="s">
        <v>738</v>
      </c>
      <c r="K111" s="44" t="s">
        <v>681</v>
      </c>
      <c r="L111" s="14">
        <v>10</v>
      </c>
      <c r="M111" s="28">
        <v>60</v>
      </c>
      <c r="N111" s="28" t="s">
        <v>741</v>
      </c>
      <c r="O111" s="14">
        <v>120</v>
      </c>
      <c r="P111" s="14" t="s">
        <v>682</v>
      </c>
      <c r="Q111" s="38">
        <f t="shared" si="15"/>
        <v>3</v>
      </c>
      <c r="R111" s="38">
        <f t="shared" si="16"/>
        <v>5</v>
      </c>
      <c r="S111" s="38">
        <f t="shared" si="17"/>
        <v>6</v>
      </c>
      <c r="T111" s="43" t="s">
        <v>194</v>
      </c>
    </row>
    <row r="112" spans="1:20" s="11" customFormat="1" ht="23.25" customHeight="1" x14ac:dyDescent="0.25">
      <c r="A112" s="14">
        <v>98</v>
      </c>
      <c r="B112" s="20" t="s">
        <v>195</v>
      </c>
      <c r="C112" s="38" t="str">
        <f>IF(OR($H$2="",$H$3=""),"",IF(AND(OR($H$2&lt;F112),$H$3&lt;=L112),$F$14,IF(OR($H$2&gt;I112,OR($H$3&gt;O112)),S112,IF(AND(OR($H$2&lt;G112),$H$3&lt;M112),Q112,R112))))</f>
        <v/>
      </c>
      <c r="D112" s="14" t="s">
        <v>663</v>
      </c>
      <c r="E112" s="44" t="s">
        <v>683</v>
      </c>
      <c r="F112" s="47">
        <v>0</v>
      </c>
      <c r="G112" s="47">
        <v>5</v>
      </c>
      <c r="H112" s="52" t="s">
        <v>723</v>
      </c>
      <c r="I112" s="47">
        <v>10</v>
      </c>
      <c r="J112" s="23" t="s">
        <v>699</v>
      </c>
      <c r="K112" s="44" t="s">
        <v>681</v>
      </c>
      <c r="L112" s="17" t="s">
        <v>685</v>
      </c>
      <c r="M112" s="14">
        <v>20</v>
      </c>
      <c r="N112" s="28" t="s">
        <v>723</v>
      </c>
      <c r="O112" s="14">
        <v>100</v>
      </c>
      <c r="P112" s="14" t="s">
        <v>682</v>
      </c>
      <c r="Q112" s="38">
        <f t="shared" si="15"/>
        <v>3</v>
      </c>
      <c r="R112" s="38">
        <f t="shared" si="16"/>
        <v>5</v>
      </c>
      <c r="S112" s="38">
        <f t="shared" si="17"/>
        <v>6</v>
      </c>
      <c r="T112" s="43" t="s">
        <v>196</v>
      </c>
    </row>
    <row r="113" spans="1:20" s="11" customFormat="1" ht="23.25" customHeight="1" x14ac:dyDescent="0.25">
      <c r="A113" s="14">
        <v>99</v>
      </c>
      <c r="B113" s="20" t="s">
        <v>197</v>
      </c>
      <c r="C113" s="38" t="str">
        <f>IF(OR($H$2="",$H$3=""),"",IF(AND(OR($H$2&lt;F113),$H$3&lt;=L113),$F$14,IF(OR($H$2&gt;I113,OR($H$3&gt;O113)),S113,IF(AND(OR($H$2&lt;G113),$H$3&lt;M113),Q113,R113))))</f>
        <v/>
      </c>
      <c r="D113" s="14" t="s">
        <v>663</v>
      </c>
      <c r="E113" s="44" t="s">
        <v>683</v>
      </c>
      <c r="F113" s="47">
        <v>0</v>
      </c>
      <c r="G113" s="47">
        <v>5</v>
      </c>
      <c r="H113" s="52" t="s">
        <v>723</v>
      </c>
      <c r="I113" s="47">
        <v>10</v>
      </c>
      <c r="J113" s="23" t="s">
        <v>699</v>
      </c>
      <c r="K113" s="44" t="s">
        <v>681</v>
      </c>
      <c r="L113" s="17" t="s">
        <v>685</v>
      </c>
      <c r="M113" s="14">
        <v>20</v>
      </c>
      <c r="N113" s="28" t="s">
        <v>723</v>
      </c>
      <c r="O113" s="14">
        <v>100</v>
      </c>
      <c r="P113" s="14" t="s">
        <v>682</v>
      </c>
      <c r="Q113" s="38">
        <f t="shared" si="15"/>
        <v>3</v>
      </c>
      <c r="R113" s="38">
        <f t="shared" si="16"/>
        <v>5</v>
      </c>
      <c r="S113" s="38">
        <f t="shared" si="17"/>
        <v>6</v>
      </c>
      <c r="T113" s="43" t="s">
        <v>198</v>
      </c>
    </row>
    <row r="114" spans="1:20" s="11" customFormat="1" ht="23.25" customHeight="1" x14ac:dyDescent="0.25">
      <c r="A114" s="14">
        <v>100</v>
      </c>
      <c r="B114" s="20" t="s">
        <v>199</v>
      </c>
      <c r="C114" s="38" t="str">
        <f>IF($H$2="","",IF($H$2&gt;I114,S114,IF($H$2&lt;=F114,$F$14,IF($H$2&lt;G114,Q114,R114))))</f>
        <v/>
      </c>
      <c r="D114" s="14" t="s">
        <v>662</v>
      </c>
      <c r="E114" s="69" t="s">
        <v>719</v>
      </c>
      <c r="F114" s="47">
        <v>0</v>
      </c>
      <c r="G114" s="47">
        <v>20</v>
      </c>
      <c r="H114" s="51" t="s">
        <v>723</v>
      </c>
      <c r="I114" s="47">
        <v>80</v>
      </c>
      <c r="J114" s="23" t="s">
        <v>765</v>
      </c>
      <c r="K114" s="17" t="s">
        <v>685</v>
      </c>
      <c r="L114" s="17" t="s">
        <v>685</v>
      </c>
      <c r="M114" s="17" t="s">
        <v>685</v>
      </c>
      <c r="N114" s="17" t="s">
        <v>685</v>
      </c>
      <c r="O114" s="17" t="s">
        <v>685</v>
      </c>
      <c r="P114" s="18" t="s">
        <v>685</v>
      </c>
      <c r="Q114" s="38">
        <f t="shared" si="15"/>
        <v>1</v>
      </c>
      <c r="R114" s="38">
        <f t="shared" si="16"/>
        <v>3</v>
      </c>
      <c r="S114" s="38">
        <f t="shared" si="17"/>
        <v>5</v>
      </c>
      <c r="T114" s="43" t="s">
        <v>200</v>
      </c>
    </row>
    <row r="115" spans="1:20" s="11" customFormat="1" ht="23.25" customHeight="1" x14ac:dyDescent="0.25">
      <c r="A115" s="14">
        <v>101</v>
      </c>
      <c r="B115" s="20" t="s">
        <v>201</v>
      </c>
      <c r="C115" s="38" t="str">
        <f>IF($H$2="","",IF($H$2&gt;I115,S115,IF($H$2&lt;=F115,$F$14,IF($H$2&lt;G115,Q115,R115))))</f>
        <v/>
      </c>
      <c r="D115" s="14" t="s">
        <v>662</v>
      </c>
      <c r="E115" s="69" t="s">
        <v>719</v>
      </c>
      <c r="F115" s="47">
        <v>0.5</v>
      </c>
      <c r="G115" s="47">
        <v>20</v>
      </c>
      <c r="H115" s="51" t="s">
        <v>723</v>
      </c>
      <c r="I115" s="47">
        <v>80</v>
      </c>
      <c r="J115" s="23" t="s">
        <v>765</v>
      </c>
      <c r="K115" s="17" t="s">
        <v>685</v>
      </c>
      <c r="L115" s="17" t="s">
        <v>685</v>
      </c>
      <c r="M115" s="17" t="s">
        <v>685</v>
      </c>
      <c r="N115" s="17" t="s">
        <v>685</v>
      </c>
      <c r="O115" s="17" t="s">
        <v>685</v>
      </c>
      <c r="P115" s="18" t="s">
        <v>685</v>
      </c>
      <c r="Q115" s="38">
        <f t="shared" si="15"/>
        <v>1</v>
      </c>
      <c r="R115" s="38">
        <f t="shared" si="16"/>
        <v>3</v>
      </c>
      <c r="S115" s="38">
        <f t="shared" si="17"/>
        <v>5</v>
      </c>
      <c r="T115" s="43" t="s">
        <v>202</v>
      </c>
    </row>
    <row r="116" spans="1:20" s="11" customFormat="1" ht="23.25" customHeight="1" x14ac:dyDescent="0.25">
      <c r="A116" s="14">
        <v>102</v>
      </c>
      <c r="B116" s="20" t="s">
        <v>203</v>
      </c>
      <c r="C116" s="38" t="str">
        <f>IF($H$2="","",IF($H$2&gt;I116,S116,IF($H$2&lt;=F116,$F$14,IF($H$2&lt;G116,Q116,R116))))</f>
        <v/>
      </c>
      <c r="D116" s="14" t="s">
        <v>662</v>
      </c>
      <c r="E116" s="69" t="s">
        <v>719</v>
      </c>
      <c r="F116" s="47">
        <v>0.5</v>
      </c>
      <c r="G116" s="47">
        <v>20</v>
      </c>
      <c r="H116" s="51" t="s">
        <v>723</v>
      </c>
      <c r="I116" s="47">
        <v>80</v>
      </c>
      <c r="J116" s="23" t="s">
        <v>765</v>
      </c>
      <c r="K116" s="17" t="s">
        <v>685</v>
      </c>
      <c r="L116" s="17" t="s">
        <v>685</v>
      </c>
      <c r="M116" s="17" t="s">
        <v>685</v>
      </c>
      <c r="N116" s="17" t="s">
        <v>685</v>
      </c>
      <c r="O116" s="17" t="s">
        <v>685</v>
      </c>
      <c r="P116" s="18" t="s">
        <v>685</v>
      </c>
      <c r="Q116" s="38">
        <f t="shared" si="15"/>
        <v>1</v>
      </c>
      <c r="R116" s="38">
        <f t="shared" si="16"/>
        <v>3</v>
      </c>
      <c r="S116" s="38">
        <f t="shared" si="17"/>
        <v>5</v>
      </c>
      <c r="T116" s="43" t="s">
        <v>204</v>
      </c>
    </row>
    <row r="117" spans="1:20" s="11" customFormat="1" ht="23.25" customHeight="1" x14ac:dyDescent="0.25">
      <c r="A117" s="14">
        <v>103</v>
      </c>
      <c r="B117" s="20" t="s">
        <v>205</v>
      </c>
      <c r="C117" s="38" t="str">
        <f>IF($H$2="","",IF($H$2&gt;I117,S117,IF($H$2&lt;=F117,$F$14,IF($H$2&lt;G117,Q117,R117))))</f>
        <v/>
      </c>
      <c r="D117" s="14" t="s">
        <v>661</v>
      </c>
      <c r="E117" s="69" t="s">
        <v>719</v>
      </c>
      <c r="F117" s="47">
        <v>0.5</v>
      </c>
      <c r="G117" s="47">
        <v>20</v>
      </c>
      <c r="H117" s="51" t="s">
        <v>723</v>
      </c>
      <c r="I117" s="47">
        <v>80</v>
      </c>
      <c r="J117" s="23" t="s">
        <v>765</v>
      </c>
      <c r="K117" s="17" t="s">
        <v>685</v>
      </c>
      <c r="L117" s="17" t="s">
        <v>685</v>
      </c>
      <c r="M117" s="17" t="s">
        <v>685</v>
      </c>
      <c r="N117" s="17" t="s">
        <v>685</v>
      </c>
      <c r="O117" s="17" t="s">
        <v>685</v>
      </c>
      <c r="P117" s="18" t="s">
        <v>685</v>
      </c>
      <c r="Q117" s="38">
        <f t="shared" si="15"/>
        <v>1</v>
      </c>
      <c r="R117" s="38">
        <f t="shared" si="16"/>
        <v>2</v>
      </c>
      <c r="S117" s="38">
        <f t="shared" si="17"/>
        <v>4</v>
      </c>
      <c r="T117" s="43" t="s">
        <v>206</v>
      </c>
    </row>
    <row r="118" spans="1:20" s="11" customFormat="1" ht="23.25" customHeight="1" x14ac:dyDescent="0.25">
      <c r="A118" s="14">
        <v>104</v>
      </c>
      <c r="B118" s="20" t="s">
        <v>207</v>
      </c>
      <c r="C118" s="38" t="str">
        <f t="shared" ref="C118:C125" si="19">IF(OR($H$2="",$H$3=""),"",IF(AND(OR($H$2&lt;=F118),$H$3&lt;=L118),$F$14,IF(OR($H$2&gt;I118,OR($H$3&gt;O118)),S118,IF(AND(OR($H$2&lt;G118),$H$3&lt;M118),Q118,R118))))</f>
        <v/>
      </c>
      <c r="D118" s="14" t="s">
        <v>662</v>
      </c>
      <c r="E118" s="44" t="s">
        <v>683</v>
      </c>
      <c r="F118" s="47">
        <v>0</v>
      </c>
      <c r="G118" s="47">
        <v>2</v>
      </c>
      <c r="H118" s="52" t="s">
        <v>723</v>
      </c>
      <c r="I118" s="47">
        <v>5</v>
      </c>
      <c r="J118" s="23" t="s">
        <v>699</v>
      </c>
      <c r="K118" s="44" t="s">
        <v>681</v>
      </c>
      <c r="L118" s="17" t="s">
        <v>685</v>
      </c>
      <c r="M118" s="14">
        <v>20</v>
      </c>
      <c r="N118" s="28" t="s">
        <v>723</v>
      </c>
      <c r="O118" s="14">
        <v>100</v>
      </c>
      <c r="P118" s="14" t="s">
        <v>682</v>
      </c>
      <c r="Q118" s="38">
        <f t="shared" si="15"/>
        <v>1</v>
      </c>
      <c r="R118" s="38">
        <f t="shared" si="16"/>
        <v>3</v>
      </c>
      <c r="S118" s="38">
        <f t="shared" si="17"/>
        <v>5</v>
      </c>
      <c r="T118" s="43" t="s">
        <v>208</v>
      </c>
    </row>
    <row r="119" spans="1:20" s="11" customFormat="1" ht="23.25" customHeight="1" x14ac:dyDescent="0.25">
      <c r="A119" s="14">
        <v>105</v>
      </c>
      <c r="B119" s="20" t="s">
        <v>209</v>
      </c>
      <c r="C119" s="38" t="str">
        <f t="shared" si="19"/>
        <v/>
      </c>
      <c r="D119" s="14" t="s">
        <v>663</v>
      </c>
      <c r="E119" s="44" t="s">
        <v>683</v>
      </c>
      <c r="F119" s="47">
        <v>0</v>
      </c>
      <c r="G119" s="47">
        <v>2</v>
      </c>
      <c r="H119" s="52" t="s">
        <v>723</v>
      </c>
      <c r="I119" s="47">
        <v>5</v>
      </c>
      <c r="J119" s="23" t="s">
        <v>699</v>
      </c>
      <c r="K119" s="44" t="s">
        <v>681</v>
      </c>
      <c r="L119" s="17" t="s">
        <v>685</v>
      </c>
      <c r="M119" s="14">
        <v>20</v>
      </c>
      <c r="N119" s="28" t="s">
        <v>723</v>
      </c>
      <c r="O119" s="14">
        <v>100</v>
      </c>
      <c r="P119" s="14" t="s">
        <v>682</v>
      </c>
      <c r="Q119" s="38">
        <f t="shared" si="15"/>
        <v>3</v>
      </c>
      <c r="R119" s="38">
        <f t="shared" si="16"/>
        <v>5</v>
      </c>
      <c r="S119" s="38">
        <f t="shared" si="17"/>
        <v>6</v>
      </c>
      <c r="T119" s="43" t="s">
        <v>210</v>
      </c>
    </row>
    <row r="120" spans="1:20" s="11" customFormat="1" ht="23.25" customHeight="1" x14ac:dyDescent="0.25">
      <c r="A120" s="14">
        <v>106</v>
      </c>
      <c r="B120" s="20" t="s">
        <v>211</v>
      </c>
      <c r="C120" s="38" t="str">
        <f t="shared" si="19"/>
        <v/>
      </c>
      <c r="D120" s="14" t="s">
        <v>663</v>
      </c>
      <c r="E120" s="44" t="s">
        <v>683</v>
      </c>
      <c r="F120" s="47">
        <v>0</v>
      </c>
      <c r="G120" s="47">
        <v>2</v>
      </c>
      <c r="H120" s="52" t="s">
        <v>723</v>
      </c>
      <c r="I120" s="47">
        <v>5</v>
      </c>
      <c r="J120" s="23" t="s">
        <v>699</v>
      </c>
      <c r="K120" s="44" t="s">
        <v>681</v>
      </c>
      <c r="L120" s="17" t="s">
        <v>685</v>
      </c>
      <c r="M120" s="14">
        <v>20</v>
      </c>
      <c r="N120" s="28" t="s">
        <v>723</v>
      </c>
      <c r="O120" s="14">
        <v>100</v>
      </c>
      <c r="P120" s="14" t="s">
        <v>682</v>
      </c>
      <c r="Q120" s="38">
        <f t="shared" si="15"/>
        <v>3</v>
      </c>
      <c r="R120" s="38">
        <f t="shared" si="16"/>
        <v>5</v>
      </c>
      <c r="S120" s="38">
        <f t="shared" si="17"/>
        <v>6</v>
      </c>
      <c r="T120" s="43" t="s">
        <v>212</v>
      </c>
    </row>
    <row r="121" spans="1:20" s="11" customFormat="1" ht="23.25" customHeight="1" x14ac:dyDescent="0.25">
      <c r="A121" s="14">
        <v>107</v>
      </c>
      <c r="B121" s="20" t="s">
        <v>213</v>
      </c>
      <c r="C121" s="38" t="str">
        <f t="shared" si="19"/>
        <v/>
      </c>
      <c r="D121" s="14" t="s">
        <v>662</v>
      </c>
      <c r="E121" s="44" t="s">
        <v>683</v>
      </c>
      <c r="F121" s="47">
        <v>0</v>
      </c>
      <c r="G121" s="47">
        <v>0.2</v>
      </c>
      <c r="H121" s="52" t="s">
        <v>723</v>
      </c>
      <c r="I121" s="47">
        <v>0.5</v>
      </c>
      <c r="J121" s="23" t="s">
        <v>699</v>
      </c>
      <c r="K121" s="44" t="s">
        <v>681</v>
      </c>
      <c r="L121" s="17" t="s">
        <v>685</v>
      </c>
      <c r="M121" s="14">
        <v>20</v>
      </c>
      <c r="N121" s="28" t="s">
        <v>723</v>
      </c>
      <c r="O121" s="14">
        <v>100</v>
      </c>
      <c r="P121" s="14" t="s">
        <v>682</v>
      </c>
      <c r="Q121" s="38">
        <f t="shared" si="15"/>
        <v>1</v>
      </c>
      <c r="R121" s="38">
        <f t="shared" si="16"/>
        <v>3</v>
      </c>
      <c r="S121" s="38">
        <f t="shared" si="17"/>
        <v>5</v>
      </c>
      <c r="T121" s="43" t="s">
        <v>214</v>
      </c>
    </row>
    <row r="122" spans="1:20" s="11" customFormat="1" ht="23.25" customHeight="1" x14ac:dyDescent="0.25">
      <c r="A122" s="14">
        <v>108</v>
      </c>
      <c r="B122" s="20" t="s">
        <v>215</v>
      </c>
      <c r="C122" s="38" t="str">
        <f t="shared" si="19"/>
        <v/>
      </c>
      <c r="D122" s="14" t="s">
        <v>662</v>
      </c>
      <c r="E122" s="44" t="s">
        <v>683</v>
      </c>
      <c r="F122" s="47">
        <v>0</v>
      </c>
      <c r="G122" s="47">
        <v>2</v>
      </c>
      <c r="H122" s="52" t="s">
        <v>723</v>
      </c>
      <c r="I122" s="47">
        <v>5</v>
      </c>
      <c r="J122" s="23" t="s">
        <v>699</v>
      </c>
      <c r="K122" s="44" t="s">
        <v>681</v>
      </c>
      <c r="L122" s="17" t="s">
        <v>685</v>
      </c>
      <c r="M122" s="14">
        <v>20</v>
      </c>
      <c r="N122" s="28" t="s">
        <v>723</v>
      </c>
      <c r="O122" s="14">
        <v>100</v>
      </c>
      <c r="P122" s="14" t="s">
        <v>682</v>
      </c>
      <c r="Q122" s="38">
        <f t="shared" si="15"/>
        <v>1</v>
      </c>
      <c r="R122" s="38">
        <f t="shared" si="16"/>
        <v>3</v>
      </c>
      <c r="S122" s="38">
        <f t="shared" si="17"/>
        <v>5</v>
      </c>
      <c r="T122" s="43" t="s">
        <v>216</v>
      </c>
    </row>
    <row r="123" spans="1:20" s="11" customFormat="1" ht="23.25" customHeight="1" x14ac:dyDescent="0.25">
      <c r="A123" s="14">
        <v>109</v>
      </c>
      <c r="B123" s="20" t="s">
        <v>217</v>
      </c>
      <c r="C123" s="38" t="str">
        <f t="shared" si="19"/>
        <v/>
      </c>
      <c r="D123" s="14" t="s">
        <v>662</v>
      </c>
      <c r="E123" s="44" t="s">
        <v>683</v>
      </c>
      <c r="F123" s="47">
        <v>0.1</v>
      </c>
      <c r="G123" s="47">
        <v>2</v>
      </c>
      <c r="H123" s="52" t="s">
        <v>723</v>
      </c>
      <c r="I123" s="47">
        <v>5</v>
      </c>
      <c r="J123" s="23" t="s">
        <v>699</v>
      </c>
      <c r="K123" s="44" t="s">
        <v>681</v>
      </c>
      <c r="L123" s="17" t="s">
        <v>685</v>
      </c>
      <c r="M123" s="14">
        <v>20</v>
      </c>
      <c r="N123" s="28" t="s">
        <v>723</v>
      </c>
      <c r="O123" s="14">
        <v>100</v>
      </c>
      <c r="P123" s="14" t="s">
        <v>682</v>
      </c>
      <c r="Q123" s="38">
        <f t="shared" si="15"/>
        <v>1</v>
      </c>
      <c r="R123" s="38">
        <f t="shared" si="16"/>
        <v>3</v>
      </c>
      <c r="S123" s="38">
        <f t="shared" si="17"/>
        <v>5</v>
      </c>
      <c r="T123" s="43" t="s">
        <v>218</v>
      </c>
    </row>
    <row r="124" spans="1:20" s="11" customFormat="1" ht="23.25" customHeight="1" x14ac:dyDescent="0.25">
      <c r="A124" s="14">
        <v>110</v>
      </c>
      <c r="B124" s="20" t="s">
        <v>219</v>
      </c>
      <c r="C124" s="38" t="str">
        <f t="shared" si="19"/>
        <v/>
      </c>
      <c r="D124" s="14" t="s">
        <v>662</v>
      </c>
      <c r="E124" s="44" t="s">
        <v>683</v>
      </c>
      <c r="F124" s="47">
        <v>0.1</v>
      </c>
      <c r="G124" s="47">
        <v>2</v>
      </c>
      <c r="H124" s="52" t="s">
        <v>723</v>
      </c>
      <c r="I124" s="47">
        <v>5</v>
      </c>
      <c r="J124" s="23" t="s">
        <v>699</v>
      </c>
      <c r="K124" s="44" t="s">
        <v>681</v>
      </c>
      <c r="L124" s="17" t="s">
        <v>685</v>
      </c>
      <c r="M124" s="14">
        <v>20</v>
      </c>
      <c r="N124" s="28" t="s">
        <v>723</v>
      </c>
      <c r="O124" s="14">
        <v>100</v>
      </c>
      <c r="P124" s="14" t="s">
        <v>682</v>
      </c>
      <c r="Q124" s="38">
        <f t="shared" si="15"/>
        <v>1</v>
      </c>
      <c r="R124" s="38">
        <f t="shared" si="16"/>
        <v>3</v>
      </c>
      <c r="S124" s="38">
        <f t="shared" si="17"/>
        <v>5</v>
      </c>
      <c r="T124" s="43" t="s">
        <v>220</v>
      </c>
    </row>
    <row r="125" spans="1:20" s="11" customFormat="1" ht="23.25" customHeight="1" x14ac:dyDescent="0.25">
      <c r="A125" s="14">
        <v>111</v>
      </c>
      <c r="B125" s="20" t="s">
        <v>221</v>
      </c>
      <c r="C125" s="38" t="str">
        <f t="shared" si="19"/>
        <v/>
      </c>
      <c r="D125" s="14" t="s">
        <v>661</v>
      </c>
      <c r="E125" s="44" t="s">
        <v>683</v>
      </c>
      <c r="F125" s="47">
        <v>0</v>
      </c>
      <c r="G125" s="47">
        <v>2</v>
      </c>
      <c r="H125" s="52" t="s">
        <v>723</v>
      </c>
      <c r="I125" s="47">
        <v>5</v>
      </c>
      <c r="J125" s="23" t="s">
        <v>699</v>
      </c>
      <c r="K125" s="44" t="s">
        <v>681</v>
      </c>
      <c r="L125" s="17" t="s">
        <v>685</v>
      </c>
      <c r="M125" s="14">
        <v>20</v>
      </c>
      <c r="N125" s="28" t="s">
        <v>723</v>
      </c>
      <c r="O125" s="14">
        <v>50</v>
      </c>
      <c r="P125" s="14" t="s">
        <v>682</v>
      </c>
      <c r="Q125" s="38">
        <f t="shared" si="15"/>
        <v>1</v>
      </c>
      <c r="R125" s="38">
        <f t="shared" si="16"/>
        <v>2</v>
      </c>
      <c r="S125" s="38">
        <f t="shared" si="17"/>
        <v>4</v>
      </c>
      <c r="T125" s="43" t="s">
        <v>222</v>
      </c>
    </row>
    <row r="126" spans="1:20" s="11" customFormat="1" ht="23.25" customHeight="1" x14ac:dyDescent="0.25">
      <c r="A126" s="14">
        <v>112</v>
      </c>
      <c r="B126" s="20" t="s">
        <v>223</v>
      </c>
      <c r="C126" s="38" t="str">
        <f>IF(OR($H$2="",$H$3=""),"",IF(AND(OR($H$2&lt;=F126),$H$3&lt;=L126),$F$14,IF(OR($H$2&gt;I126,$H$3&gt;O126),S126,IF(OR($H$2&lt;=G126,$H$3&lt;=M126),Q126,R126))))</f>
        <v/>
      </c>
      <c r="D126" s="14" t="s">
        <v>663</v>
      </c>
      <c r="E126" s="44" t="s">
        <v>742</v>
      </c>
      <c r="F126" s="47">
        <v>0</v>
      </c>
      <c r="G126" s="47">
        <v>380</v>
      </c>
      <c r="H126" s="52" t="s">
        <v>723</v>
      </c>
      <c r="I126" s="47">
        <v>4400</v>
      </c>
      <c r="J126" s="23" t="s">
        <v>743</v>
      </c>
      <c r="K126" s="44" t="s">
        <v>742</v>
      </c>
      <c r="L126" s="17" t="s">
        <v>685</v>
      </c>
      <c r="M126" s="14">
        <v>100</v>
      </c>
      <c r="N126" s="28" t="s">
        <v>723</v>
      </c>
      <c r="O126" s="14">
        <v>1160</v>
      </c>
      <c r="P126" s="14" t="s">
        <v>744</v>
      </c>
      <c r="Q126" s="38">
        <f t="shared" si="15"/>
        <v>3</v>
      </c>
      <c r="R126" s="38">
        <f t="shared" si="16"/>
        <v>5</v>
      </c>
      <c r="S126" s="38">
        <f t="shared" si="17"/>
        <v>6</v>
      </c>
      <c r="T126" s="43" t="s">
        <v>224</v>
      </c>
    </row>
    <row r="127" spans="1:20" s="11" customFormat="1" ht="23.25" customHeight="1" x14ac:dyDescent="0.25">
      <c r="A127" s="14">
        <v>113</v>
      </c>
      <c r="B127" s="20" t="s">
        <v>225</v>
      </c>
      <c r="C127" s="38" t="str">
        <f t="shared" ref="C127:C131" si="20">IF(OR($H$2="",$H$3=""),"",IF(AND(OR($H$2&lt;=F127),$H$3&lt;=L127),$F$14,IF(OR($H$2&gt;I127,$H$3&gt;O127),S127,IF(OR($H$2&lt;=G127,$H$3&lt;=M127),Q127,R127))))</f>
        <v/>
      </c>
      <c r="D127" s="14" t="s">
        <v>662</v>
      </c>
      <c r="E127" s="44" t="s">
        <v>742</v>
      </c>
      <c r="F127" s="47">
        <v>0</v>
      </c>
      <c r="G127" s="47">
        <v>380</v>
      </c>
      <c r="H127" s="52" t="s">
        <v>723</v>
      </c>
      <c r="I127" s="47">
        <v>4400</v>
      </c>
      <c r="J127" s="23" t="s">
        <v>743</v>
      </c>
      <c r="K127" s="44" t="s">
        <v>742</v>
      </c>
      <c r="L127" s="17" t="s">
        <v>685</v>
      </c>
      <c r="M127" s="14">
        <v>100</v>
      </c>
      <c r="N127" s="28" t="s">
        <v>723</v>
      </c>
      <c r="O127" s="14">
        <v>1160</v>
      </c>
      <c r="P127" s="14" t="s">
        <v>744</v>
      </c>
      <c r="Q127" s="38">
        <f t="shared" si="15"/>
        <v>1</v>
      </c>
      <c r="R127" s="38">
        <f t="shared" si="16"/>
        <v>3</v>
      </c>
      <c r="S127" s="38">
        <f t="shared" si="17"/>
        <v>5</v>
      </c>
      <c r="T127" s="43" t="s">
        <v>226</v>
      </c>
    </row>
    <row r="128" spans="1:20" s="11" customFormat="1" ht="23.25" customHeight="1" x14ac:dyDescent="0.25">
      <c r="A128" s="14">
        <v>114</v>
      </c>
      <c r="B128" s="20" t="s">
        <v>227</v>
      </c>
      <c r="C128" s="38" t="str">
        <f t="shared" si="20"/>
        <v/>
      </c>
      <c r="D128" s="14" t="s">
        <v>663</v>
      </c>
      <c r="E128" s="44" t="s">
        <v>742</v>
      </c>
      <c r="F128" s="47">
        <v>0</v>
      </c>
      <c r="G128" s="47">
        <v>380</v>
      </c>
      <c r="H128" s="52" t="s">
        <v>723</v>
      </c>
      <c r="I128" s="47">
        <v>5500</v>
      </c>
      <c r="J128" s="23" t="s">
        <v>743</v>
      </c>
      <c r="K128" s="44" t="s">
        <v>742</v>
      </c>
      <c r="L128" s="17" t="s">
        <v>685</v>
      </c>
      <c r="M128" s="14">
        <v>100</v>
      </c>
      <c r="N128" s="28" t="s">
        <v>723</v>
      </c>
      <c r="O128" s="14">
        <v>1450</v>
      </c>
      <c r="P128" s="14" t="s">
        <v>744</v>
      </c>
      <c r="Q128" s="38">
        <f t="shared" si="15"/>
        <v>3</v>
      </c>
      <c r="R128" s="38">
        <f t="shared" si="16"/>
        <v>5</v>
      </c>
      <c r="S128" s="38">
        <f t="shared" si="17"/>
        <v>6</v>
      </c>
      <c r="T128" s="43" t="s">
        <v>228</v>
      </c>
    </row>
    <row r="129" spans="1:20" s="11" customFormat="1" ht="23.25" customHeight="1" x14ac:dyDescent="0.25">
      <c r="A129" s="14">
        <v>115</v>
      </c>
      <c r="B129" s="20" t="s">
        <v>229</v>
      </c>
      <c r="C129" s="38" t="str">
        <f t="shared" si="20"/>
        <v/>
      </c>
      <c r="D129" s="14" t="s">
        <v>662</v>
      </c>
      <c r="E129" s="44" t="s">
        <v>742</v>
      </c>
      <c r="F129" s="47">
        <v>0</v>
      </c>
      <c r="G129" s="47">
        <v>380</v>
      </c>
      <c r="H129" s="52" t="s">
        <v>723</v>
      </c>
      <c r="I129" s="47">
        <v>5200</v>
      </c>
      <c r="J129" s="23" t="s">
        <v>743</v>
      </c>
      <c r="K129" s="44" t="s">
        <v>742</v>
      </c>
      <c r="L129" s="17" t="s">
        <v>685</v>
      </c>
      <c r="M129" s="14">
        <v>100</v>
      </c>
      <c r="N129" s="28" t="s">
        <v>723</v>
      </c>
      <c r="O129" s="14">
        <v>1370</v>
      </c>
      <c r="P129" s="14" t="s">
        <v>744</v>
      </c>
      <c r="Q129" s="38">
        <f t="shared" si="15"/>
        <v>1</v>
      </c>
      <c r="R129" s="38">
        <f t="shared" si="16"/>
        <v>3</v>
      </c>
      <c r="S129" s="38">
        <f t="shared" si="17"/>
        <v>5</v>
      </c>
      <c r="T129" s="43" t="s">
        <v>230</v>
      </c>
    </row>
    <row r="130" spans="1:20" s="11" customFormat="1" ht="23.25" customHeight="1" x14ac:dyDescent="0.25">
      <c r="A130" s="14">
        <v>116</v>
      </c>
      <c r="B130" s="20" t="s">
        <v>231</v>
      </c>
      <c r="C130" s="38" t="str">
        <f t="shared" si="20"/>
        <v/>
      </c>
      <c r="D130" s="14" t="s">
        <v>662</v>
      </c>
      <c r="E130" s="44" t="s">
        <v>742</v>
      </c>
      <c r="F130" s="47">
        <v>0</v>
      </c>
      <c r="G130" s="47">
        <v>380</v>
      </c>
      <c r="H130" s="52" t="s">
        <v>723</v>
      </c>
      <c r="I130" s="47">
        <v>4600</v>
      </c>
      <c r="J130" s="23" t="s">
        <v>743</v>
      </c>
      <c r="K130" s="44" t="s">
        <v>742</v>
      </c>
      <c r="L130" s="17" t="s">
        <v>685</v>
      </c>
      <c r="M130" s="14">
        <v>100</v>
      </c>
      <c r="N130" s="28" t="s">
        <v>723</v>
      </c>
      <c r="O130" s="14">
        <v>1200</v>
      </c>
      <c r="P130" s="14" t="s">
        <v>744</v>
      </c>
      <c r="Q130" s="38">
        <f t="shared" si="15"/>
        <v>1</v>
      </c>
      <c r="R130" s="38">
        <f t="shared" si="16"/>
        <v>3</v>
      </c>
      <c r="S130" s="38">
        <f t="shared" si="17"/>
        <v>5</v>
      </c>
      <c r="T130" s="43" t="s">
        <v>232</v>
      </c>
    </row>
    <row r="131" spans="1:20" s="11" customFormat="1" ht="23.25" customHeight="1" x14ac:dyDescent="0.25">
      <c r="A131" s="14">
        <v>117</v>
      </c>
      <c r="B131" s="20" t="s">
        <v>233</v>
      </c>
      <c r="C131" s="38" t="str">
        <f t="shared" si="20"/>
        <v/>
      </c>
      <c r="D131" s="14" t="s">
        <v>662</v>
      </c>
      <c r="E131" s="44" t="s">
        <v>742</v>
      </c>
      <c r="F131" s="47">
        <v>0</v>
      </c>
      <c r="G131" s="47">
        <v>380</v>
      </c>
      <c r="H131" s="52" t="s">
        <v>723</v>
      </c>
      <c r="I131" s="47">
        <v>4900</v>
      </c>
      <c r="J131" s="23" t="s">
        <v>743</v>
      </c>
      <c r="K131" s="44" t="s">
        <v>742</v>
      </c>
      <c r="L131" s="17" t="s">
        <v>685</v>
      </c>
      <c r="M131" s="14">
        <v>100</v>
      </c>
      <c r="N131" s="28" t="s">
        <v>723</v>
      </c>
      <c r="O131" s="14">
        <v>1300</v>
      </c>
      <c r="P131" s="14" t="s">
        <v>744</v>
      </c>
      <c r="Q131" s="38">
        <f t="shared" si="15"/>
        <v>1</v>
      </c>
      <c r="R131" s="38">
        <f t="shared" si="16"/>
        <v>3</v>
      </c>
      <c r="S131" s="38">
        <f t="shared" si="17"/>
        <v>5</v>
      </c>
      <c r="T131" s="43" t="s">
        <v>234</v>
      </c>
    </row>
    <row r="132" spans="1:20" s="11" customFormat="1" ht="23.25" customHeight="1" x14ac:dyDescent="0.25">
      <c r="A132" s="14">
        <v>118</v>
      </c>
      <c r="B132" s="20" t="s">
        <v>235</v>
      </c>
      <c r="C132" s="38" t="str">
        <f>IF(OR($H$2="",$H$3=""),"",IF(AND(OR($H$2&lt;=F132),$H$3&lt;=L132),$F$14,IF(OR($H$2&gt;I132,OR($H$3&gt;O132)),S132,IF(AND(OR($H$2&lt;G132),$H$3&lt;M132),Q132,R132))))</f>
        <v/>
      </c>
      <c r="D132" s="14" t="s">
        <v>662</v>
      </c>
      <c r="E132" s="44" t="s">
        <v>683</v>
      </c>
      <c r="F132" s="47">
        <v>0</v>
      </c>
      <c r="G132" s="47">
        <v>1</v>
      </c>
      <c r="H132" s="52" t="s">
        <v>723</v>
      </c>
      <c r="I132" s="47">
        <v>4</v>
      </c>
      <c r="J132" s="23" t="s">
        <v>699</v>
      </c>
      <c r="K132" s="44" t="s">
        <v>681</v>
      </c>
      <c r="L132" s="17" t="s">
        <v>685</v>
      </c>
      <c r="M132" s="14">
        <v>15</v>
      </c>
      <c r="N132" s="28" t="s">
        <v>723</v>
      </c>
      <c r="O132" s="14">
        <v>50</v>
      </c>
      <c r="P132" s="14" t="s">
        <v>682</v>
      </c>
      <c r="Q132" s="38">
        <f t="shared" si="15"/>
        <v>1</v>
      </c>
      <c r="R132" s="38">
        <f t="shared" si="16"/>
        <v>3</v>
      </c>
      <c r="S132" s="38">
        <f t="shared" si="17"/>
        <v>5</v>
      </c>
      <c r="T132" s="43" t="s">
        <v>236</v>
      </c>
    </row>
    <row r="133" spans="1:20" s="11" customFormat="1" ht="23.25" customHeight="1" x14ac:dyDescent="0.25">
      <c r="A133" s="14">
        <v>119</v>
      </c>
      <c r="B133" s="20" t="s">
        <v>237</v>
      </c>
      <c r="C133" s="38" t="str">
        <f>IF($H$2="","",IF($H$2&gt;I133,S133,IF($H$2&lt;=F133,$F$14,IF($H$2&lt;G133,Q133,R133))))</f>
        <v/>
      </c>
      <c r="D133" s="14" t="s">
        <v>663</v>
      </c>
      <c r="E133" s="69" t="s">
        <v>719</v>
      </c>
      <c r="F133" s="47">
        <v>0</v>
      </c>
      <c r="G133" s="53">
        <v>10000</v>
      </c>
      <c r="H133" s="52" t="s">
        <v>723</v>
      </c>
      <c r="I133" s="53">
        <v>25000</v>
      </c>
      <c r="J133" s="129" t="s">
        <v>745</v>
      </c>
      <c r="K133" s="45" t="s">
        <v>685</v>
      </c>
      <c r="L133" s="17" t="s">
        <v>685</v>
      </c>
      <c r="M133" s="27" t="s">
        <v>685</v>
      </c>
      <c r="N133" s="27" t="s">
        <v>685</v>
      </c>
      <c r="O133" s="27" t="s">
        <v>685</v>
      </c>
      <c r="P133" s="27" t="s">
        <v>685</v>
      </c>
      <c r="Q133" s="38">
        <f t="shared" si="15"/>
        <v>3</v>
      </c>
      <c r="R133" s="38">
        <f t="shared" si="16"/>
        <v>5</v>
      </c>
      <c r="S133" s="38">
        <f t="shared" si="17"/>
        <v>6</v>
      </c>
      <c r="T133" s="43" t="s">
        <v>238</v>
      </c>
    </row>
    <row r="134" spans="1:20" s="11" customFormat="1" ht="23.25" customHeight="1" x14ac:dyDescent="0.25">
      <c r="A134" s="14">
        <v>120</v>
      </c>
      <c r="B134" s="20" t="s">
        <v>239</v>
      </c>
      <c r="C134" s="38" t="str">
        <f>IF($H$2="","",IF($H$2&gt;I134,S134,IF($H$2&lt;=F134,$F$14,IF($H$2&lt;G134,Q134,R134))))</f>
        <v/>
      </c>
      <c r="D134" s="14" t="s">
        <v>663</v>
      </c>
      <c r="E134" s="69" t="s">
        <v>719</v>
      </c>
      <c r="F134" s="47">
        <v>0</v>
      </c>
      <c r="G134" s="53">
        <v>30000</v>
      </c>
      <c r="H134" s="52" t="s">
        <v>723</v>
      </c>
      <c r="I134" s="53">
        <v>75000</v>
      </c>
      <c r="J134" s="131" t="s">
        <v>667</v>
      </c>
      <c r="K134" s="45" t="s">
        <v>685</v>
      </c>
      <c r="L134" s="17" t="s">
        <v>685</v>
      </c>
      <c r="M134" s="27" t="s">
        <v>685</v>
      </c>
      <c r="N134" s="27" t="s">
        <v>685</v>
      </c>
      <c r="O134" s="27" t="s">
        <v>685</v>
      </c>
      <c r="P134" s="27" t="s">
        <v>685</v>
      </c>
      <c r="Q134" s="38">
        <f t="shared" si="15"/>
        <v>3</v>
      </c>
      <c r="R134" s="38">
        <f t="shared" si="16"/>
        <v>5</v>
      </c>
      <c r="S134" s="38">
        <f t="shared" si="17"/>
        <v>6</v>
      </c>
      <c r="T134" s="43" t="s">
        <v>240</v>
      </c>
    </row>
    <row r="135" spans="1:20" s="11" customFormat="1" ht="23.25" customHeight="1" x14ac:dyDescent="0.25">
      <c r="A135" s="14">
        <v>121</v>
      </c>
      <c r="B135" s="20" t="s">
        <v>241</v>
      </c>
      <c r="C135" s="38" t="str">
        <f>IF($H$2="","",IF($H$2&gt;I135,S135,IF($H$2&lt;=F135,$F$14,IF($H$2&lt;G135,Q135,R135))))</f>
        <v/>
      </c>
      <c r="D135" s="14" t="s">
        <v>663</v>
      </c>
      <c r="E135" s="69" t="s">
        <v>719</v>
      </c>
      <c r="F135" s="47">
        <v>0</v>
      </c>
      <c r="G135" s="53">
        <v>12000</v>
      </c>
      <c r="H135" s="52" t="s">
        <v>723</v>
      </c>
      <c r="I135" s="53">
        <v>25000</v>
      </c>
      <c r="J135" s="131" t="s">
        <v>667</v>
      </c>
      <c r="K135" s="45" t="s">
        <v>685</v>
      </c>
      <c r="L135" s="17" t="s">
        <v>685</v>
      </c>
      <c r="M135" s="27" t="s">
        <v>685</v>
      </c>
      <c r="N135" s="27" t="s">
        <v>685</v>
      </c>
      <c r="O135" s="27" t="s">
        <v>685</v>
      </c>
      <c r="P135" s="27" t="s">
        <v>685</v>
      </c>
      <c r="Q135" s="38">
        <f t="shared" si="15"/>
        <v>3</v>
      </c>
      <c r="R135" s="38">
        <f t="shared" si="16"/>
        <v>5</v>
      </c>
      <c r="S135" s="38">
        <f t="shared" si="17"/>
        <v>6</v>
      </c>
      <c r="T135" s="43" t="s">
        <v>242</v>
      </c>
    </row>
    <row r="136" spans="1:20" s="11" customFormat="1" ht="23.25" customHeight="1" x14ac:dyDescent="0.25">
      <c r="A136" s="14">
        <v>122</v>
      </c>
      <c r="B136" s="20" t="s">
        <v>243</v>
      </c>
      <c r="C136" s="38" t="str">
        <f>IF($H$2="","",IF($H$2&gt;I136,S136,IF($H$2&lt;=F136,$F$14,IF($H$2&lt;G136,Q136,R136))))</f>
        <v/>
      </c>
      <c r="D136" s="14" t="s">
        <v>662</v>
      </c>
      <c r="E136" s="22" t="s">
        <v>747</v>
      </c>
      <c r="F136" s="47">
        <v>600</v>
      </c>
      <c r="G136" s="53">
        <v>3000</v>
      </c>
      <c r="H136" s="50" t="s">
        <v>748</v>
      </c>
      <c r="I136" s="53">
        <v>20000</v>
      </c>
      <c r="J136" s="23" t="s">
        <v>746</v>
      </c>
      <c r="K136" s="45" t="s">
        <v>685</v>
      </c>
      <c r="L136" s="17" t="s">
        <v>685</v>
      </c>
      <c r="M136" s="27" t="s">
        <v>685</v>
      </c>
      <c r="N136" s="27" t="s">
        <v>685</v>
      </c>
      <c r="O136" s="27" t="s">
        <v>685</v>
      </c>
      <c r="P136" s="27" t="s">
        <v>685</v>
      </c>
      <c r="Q136" s="38">
        <f t="shared" si="15"/>
        <v>1</v>
      </c>
      <c r="R136" s="38">
        <f t="shared" si="16"/>
        <v>3</v>
      </c>
      <c r="S136" s="38">
        <f t="shared" si="17"/>
        <v>5</v>
      </c>
      <c r="T136" s="43" t="s">
        <v>244</v>
      </c>
    </row>
    <row r="137" spans="1:20" s="11" customFormat="1" ht="23.25" customHeight="1" x14ac:dyDescent="0.25">
      <c r="A137" s="14">
        <v>123</v>
      </c>
      <c r="B137" s="20" t="s">
        <v>245</v>
      </c>
      <c r="C137" s="38" t="str">
        <f>IF(OR($H$2="",$H$3=""),"",IF(AND(OR($H$2&lt;=F137),$H$3&lt;=L137),$F$14,IF(OR($H$2&gt;I137,OR($H$3&gt;O137)),S137,IF(AND(OR($H$2&lt;G137),$H$3&lt;M137),Q137,R137))))</f>
        <v/>
      </c>
      <c r="D137" s="14" t="s">
        <v>662</v>
      </c>
      <c r="E137" s="44" t="s">
        <v>683</v>
      </c>
      <c r="F137" s="47">
        <v>0</v>
      </c>
      <c r="G137" s="47">
        <v>1</v>
      </c>
      <c r="H137" s="52" t="s">
        <v>723</v>
      </c>
      <c r="I137" s="47">
        <v>5</v>
      </c>
      <c r="J137" s="23" t="s">
        <v>699</v>
      </c>
      <c r="K137" s="44" t="s">
        <v>681</v>
      </c>
      <c r="L137" s="17" t="s">
        <v>685</v>
      </c>
      <c r="M137" s="14">
        <v>20</v>
      </c>
      <c r="N137" s="28" t="s">
        <v>723</v>
      </c>
      <c r="O137" s="14">
        <v>60</v>
      </c>
      <c r="P137" s="14" t="s">
        <v>682</v>
      </c>
      <c r="Q137" s="38">
        <f t="shared" si="15"/>
        <v>1</v>
      </c>
      <c r="R137" s="38">
        <f t="shared" si="16"/>
        <v>3</v>
      </c>
      <c r="S137" s="38">
        <f t="shared" si="17"/>
        <v>5</v>
      </c>
      <c r="T137" s="43" t="s">
        <v>246</v>
      </c>
    </row>
    <row r="138" spans="1:20" s="11" customFormat="1" ht="23.25" customHeight="1" x14ac:dyDescent="0.25">
      <c r="A138" s="14">
        <v>124</v>
      </c>
      <c r="B138" s="20" t="s">
        <v>247</v>
      </c>
      <c r="C138" s="38" t="str">
        <f>IF(OR($H$2="",$H$3=""),"",IF(AND(OR($H$2&lt;=F138),$H$3&lt;=L138),$F$14,IF(OR($H$2&gt;I138,OR($H$3&gt;O138)),S138,IF(AND(OR($H$2&lt;G138),$H$3&lt;M138),Q138,R138))))</f>
        <v/>
      </c>
      <c r="D138" s="14" t="s">
        <v>663</v>
      </c>
      <c r="E138" s="44" t="s">
        <v>683</v>
      </c>
      <c r="F138" s="47">
        <v>0</v>
      </c>
      <c r="G138" s="47">
        <v>5</v>
      </c>
      <c r="H138" s="52" t="s">
        <v>723</v>
      </c>
      <c r="I138" s="47">
        <v>10</v>
      </c>
      <c r="J138" s="23" t="s">
        <v>699</v>
      </c>
      <c r="K138" s="44" t="s">
        <v>681</v>
      </c>
      <c r="L138" s="17" t="s">
        <v>685</v>
      </c>
      <c r="M138" s="14">
        <v>20</v>
      </c>
      <c r="N138" s="28" t="s">
        <v>723</v>
      </c>
      <c r="O138" s="14">
        <v>60</v>
      </c>
      <c r="P138" s="14" t="s">
        <v>682</v>
      </c>
      <c r="Q138" s="38">
        <f t="shared" si="15"/>
        <v>3</v>
      </c>
      <c r="R138" s="38">
        <f t="shared" si="16"/>
        <v>5</v>
      </c>
      <c r="S138" s="38">
        <f t="shared" si="17"/>
        <v>6</v>
      </c>
      <c r="T138" s="43" t="s">
        <v>248</v>
      </c>
    </row>
    <row r="139" spans="1:20" s="11" customFormat="1" ht="23.25" customHeight="1" x14ac:dyDescent="0.25">
      <c r="A139" s="14">
        <v>125</v>
      </c>
      <c r="B139" s="20" t="s">
        <v>249</v>
      </c>
      <c r="C139" s="38" t="str">
        <f>IF(OR($H$2="",$H$3=""),"",IF(AND(OR($H$2&lt;=F139),$H$3&lt;=L139),$F$14,IF(OR($H$2&gt;I139,OR($H$3&gt;O139)),S139,IF(AND(OR($H$2&lt;G139),$H$3&lt;M139),Q139,R139))))</f>
        <v/>
      </c>
      <c r="D139" s="14" t="s">
        <v>662</v>
      </c>
      <c r="E139" s="44" t="s">
        <v>683</v>
      </c>
      <c r="F139" s="47">
        <v>0</v>
      </c>
      <c r="G139" s="47">
        <v>0.3</v>
      </c>
      <c r="H139" s="52" t="s">
        <v>723</v>
      </c>
      <c r="I139" s="47">
        <v>0.5</v>
      </c>
      <c r="J139" s="23" t="s">
        <v>699</v>
      </c>
      <c r="K139" s="44" t="s">
        <v>681</v>
      </c>
      <c r="L139" s="17" t="s">
        <v>685</v>
      </c>
      <c r="M139" s="14">
        <v>100</v>
      </c>
      <c r="N139" s="28" t="s">
        <v>723</v>
      </c>
      <c r="O139" s="14">
        <v>200</v>
      </c>
      <c r="P139" s="14" t="s">
        <v>682</v>
      </c>
      <c r="Q139" s="38">
        <f t="shared" si="15"/>
        <v>1</v>
      </c>
      <c r="R139" s="38">
        <f t="shared" si="16"/>
        <v>3</v>
      </c>
      <c r="S139" s="38">
        <f t="shared" si="17"/>
        <v>5</v>
      </c>
      <c r="T139" s="43" t="s">
        <v>250</v>
      </c>
    </row>
    <row r="140" spans="1:20" s="11" customFormat="1" ht="23.25" customHeight="1" x14ac:dyDescent="0.25">
      <c r="A140" s="14">
        <v>126</v>
      </c>
      <c r="B140" s="20" t="s">
        <v>251</v>
      </c>
      <c r="C140" s="38" t="str">
        <f>IF(OR($H$2="",$H$3=""),"",IF(AND(OR($H$2&lt;=F140),$H$3&lt;=L140),$F$14,IF(OR($H$2&gt;I140,OR($H$3&gt;O140)),S140,IF(AND(OR($H$2&lt;G140),$H$3&lt;M140),Q140,R140))))</f>
        <v/>
      </c>
      <c r="D140" s="14" t="s">
        <v>662</v>
      </c>
      <c r="E140" s="44" t="s">
        <v>683</v>
      </c>
      <c r="F140" s="47">
        <v>0</v>
      </c>
      <c r="G140" s="47">
        <v>1</v>
      </c>
      <c r="H140" s="52" t="s">
        <v>723</v>
      </c>
      <c r="I140" s="47">
        <v>3</v>
      </c>
      <c r="J140" s="23" t="s">
        <v>699</v>
      </c>
      <c r="K140" s="44" t="s">
        <v>681</v>
      </c>
      <c r="L140" s="17" t="s">
        <v>685</v>
      </c>
      <c r="M140" s="14">
        <v>20</v>
      </c>
      <c r="N140" s="28" t="s">
        <v>723</v>
      </c>
      <c r="O140" s="14">
        <v>60</v>
      </c>
      <c r="P140" s="14" t="s">
        <v>682</v>
      </c>
      <c r="Q140" s="38">
        <f t="shared" si="15"/>
        <v>1</v>
      </c>
      <c r="R140" s="38">
        <f t="shared" si="16"/>
        <v>3</v>
      </c>
      <c r="S140" s="38">
        <f t="shared" si="17"/>
        <v>5</v>
      </c>
      <c r="T140" s="43" t="s">
        <v>252</v>
      </c>
    </row>
    <row r="141" spans="1:20" s="11" customFormat="1" ht="23.25" customHeight="1" x14ac:dyDescent="0.25">
      <c r="A141" s="14">
        <v>127</v>
      </c>
      <c r="B141" s="20" t="s">
        <v>253</v>
      </c>
      <c r="C141" s="38" t="str">
        <f>IF($H$2="","",IF($H$2&gt;I141,S141,IF($H$2&lt;=F141,$F$14,IF($H$2&lt;G141,Q141,R141))))</f>
        <v/>
      </c>
      <c r="D141" s="14" t="s">
        <v>662</v>
      </c>
      <c r="E141" s="69" t="s">
        <v>749</v>
      </c>
      <c r="F141" s="47">
        <v>0</v>
      </c>
      <c r="G141" s="53">
        <v>2133222</v>
      </c>
      <c r="H141" s="52" t="s">
        <v>723</v>
      </c>
      <c r="I141" s="53">
        <v>20000000</v>
      </c>
      <c r="J141" s="23" t="s">
        <v>750</v>
      </c>
      <c r="K141" s="45" t="s">
        <v>685</v>
      </c>
      <c r="L141" s="17" t="s">
        <v>685</v>
      </c>
      <c r="M141" s="27" t="s">
        <v>685</v>
      </c>
      <c r="N141" s="27" t="s">
        <v>685</v>
      </c>
      <c r="O141" s="27" t="s">
        <v>685</v>
      </c>
      <c r="P141" s="27" t="s">
        <v>685</v>
      </c>
      <c r="Q141" s="38">
        <f t="shared" si="15"/>
        <v>1</v>
      </c>
      <c r="R141" s="38">
        <f t="shared" si="16"/>
        <v>3</v>
      </c>
      <c r="S141" s="38">
        <f t="shared" si="17"/>
        <v>5</v>
      </c>
      <c r="T141" s="43" t="s">
        <v>254</v>
      </c>
    </row>
    <row r="142" spans="1:20" s="11" customFormat="1" ht="23.25" customHeight="1" x14ac:dyDescent="0.25">
      <c r="A142" s="14">
        <v>128</v>
      </c>
      <c r="B142" s="20" t="s">
        <v>255</v>
      </c>
      <c r="C142" s="38" t="str">
        <f>IF($H$2="","",IF($H$2&gt;I142,S142,IF($H$2&lt;=F142,$F$14,IF($H$2&lt;G142,Q142,R142))))</f>
        <v/>
      </c>
      <c r="D142" s="14" t="s">
        <v>662</v>
      </c>
      <c r="E142" s="69" t="s">
        <v>749</v>
      </c>
      <c r="F142" s="47">
        <v>0</v>
      </c>
      <c r="G142" s="53">
        <v>2133222</v>
      </c>
      <c r="H142" s="52" t="s">
        <v>723</v>
      </c>
      <c r="I142" s="53">
        <v>20000000</v>
      </c>
      <c r="J142" s="23" t="s">
        <v>750</v>
      </c>
      <c r="K142" s="45" t="s">
        <v>685</v>
      </c>
      <c r="L142" s="17" t="s">
        <v>685</v>
      </c>
      <c r="M142" s="27" t="s">
        <v>685</v>
      </c>
      <c r="N142" s="27" t="s">
        <v>685</v>
      </c>
      <c r="O142" s="27" t="s">
        <v>685</v>
      </c>
      <c r="P142" s="27" t="s">
        <v>685</v>
      </c>
      <c r="Q142" s="38">
        <f t="shared" si="15"/>
        <v>1</v>
      </c>
      <c r="R142" s="38">
        <f t="shared" si="16"/>
        <v>3</v>
      </c>
      <c r="S142" s="38">
        <f t="shared" si="17"/>
        <v>5</v>
      </c>
      <c r="T142" s="43" t="s">
        <v>256</v>
      </c>
    </row>
    <row r="143" spans="1:20" s="11" customFormat="1" ht="23.25" customHeight="1" x14ac:dyDescent="0.25">
      <c r="A143" s="14">
        <v>129</v>
      </c>
      <c r="B143" s="20" t="s">
        <v>257</v>
      </c>
      <c r="C143" s="38" t="str">
        <f>IF($H$2="","",IF($H$2&gt;I143,S143,IF($H$2&lt;=F143,$F$14,IF($H$2&lt;G143,Q143,R143))))</f>
        <v/>
      </c>
      <c r="D143" s="14" t="s">
        <v>662</v>
      </c>
      <c r="E143" s="69" t="s">
        <v>749</v>
      </c>
      <c r="F143" s="47">
        <v>0</v>
      </c>
      <c r="G143" s="53">
        <v>2133222</v>
      </c>
      <c r="H143" s="52" t="s">
        <v>723</v>
      </c>
      <c r="I143" s="53">
        <v>20000000</v>
      </c>
      <c r="J143" s="23" t="s">
        <v>750</v>
      </c>
      <c r="K143" s="45" t="s">
        <v>685</v>
      </c>
      <c r="L143" s="17" t="s">
        <v>685</v>
      </c>
      <c r="M143" s="27" t="s">
        <v>685</v>
      </c>
      <c r="N143" s="27" t="s">
        <v>685</v>
      </c>
      <c r="O143" s="27" t="s">
        <v>685</v>
      </c>
      <c r="P143" s="27" t="s">
        <v>685</v>
      </c>
      <c r="Q143" s="38">
        <f t="shared" si="15"/>
        <v>1</v>
      </c>
      <c r="R143" s="38">
        <f t="shared" si="16"/>
        <v>3</v>
      </c>
      <c r="S143" s="38">
        <f t="shared" si="17"/>
        <v>5</v>
      </c>
      <c r="T143" s="43" t="s">
        <v>258</v>
      </c>
    </row>
    <row r="144" spans="1:20" s="11" customFormat="1" ht="23.25" customHeight="1" x14ac:dyDescent="0.25">
      <c r="A144" s="14">
        <v>130</v>
      </c>
      <c r="B144" s="20" t="s">
        <v>259</v>
      </c>
      <c r="C144" s="38" t="str">
        <f>IF($H$2="","",IF($H$2&gt;I144,S144,IF($H$2&lt;=F144,$F$14,IF($H$2&lt;G144,Q144,R144))))</f>
        <v/>
      </c>
      <c r="D144" s="14" t="s">
        <v>663</v>
      </c>
      <c r="E144" s="69" t="s">
        <v>749</v>
      </c>
      <c r="F144" s="47">
        <v>0</v>
      </c>
      <c r="G144" s="53">
        <v>2133222</v>
      </c>
      <c r="H144" s="52" t="s">
        <v>723</v>
      </c>
      <c r="I144" s="53">
        <v>20000000</v>
      </c>
      <c r="J144" s="23" t="s">
        <v>750</v>
      </c>
      <c r="K144" s="45" t="s">
        <v>685</v>
      </c>
      <c r="L144" s="17" t="s">
        <v>685</v>
      </c>
      <c r="M144" s="27" t="s">
        <v>685</v>
      </c>
      <c r="N144" s="27" t="s">
        <v>685</v>
      </c>
      <c r="O144" s="27" t="s">
        <v>685</v>
      </c>
      <c r="P144" s="27" t="s">
        <v>685</v>
      </c>
      <c r="Q144" s="38">
        <f t="shared" si="15"/>
        <v>3</v>
      </c>
      <c r="R144" s="38">
        <f t="shared" si="16"/>
        <v>5</v>
      </c>
      <c r="S144" s="38">
        <f t="shared" si="17"/>
        <v>6</v>
      </c>
      <c r="T144" s="43" t="s">
        <v>260</v>
      </c>
    </row>
    <row r="145" spans="1:20" s="11" customFormat="1" ht="23.25" customHeight="1" x14ac:dyDescent="0.25">
      <c r="A145" s="14">
        <v>131</v>
      </c>
      <c r="B145" s="20" t="s">
        <v>261</v>
      </c>
      <c r="C145" s="38" t="str">
        <f>IF($H$2="","",IF($H$2&gt;I145,S145,IF($H$2&lt;=F145,$F$14,IF($H$2&lt;G145,Q145,R145))))</f>
        <v/>
      </c>
      <c r="D145" s="14" t="s">
        <v>663</v>
      </c>
      <c r="E145" s="69" t="s">
        <v>749</v>
      </c>
      <c r="F145" s="47">
        <v>0</v>
      </c>
      <c r="G145" s="53">
        <v>2133222</v>
      </c>
      <c r="H145" s="52" t="s">
        <v>723</v>
      </c>
      <c r="I145" s="53">
        <v>20000000</v>
      </c>
      <c r="J145" s="23" t="s">
        <v>750</v>
      </c>
      <c r="K145" s="45" t="s">
        <v>685</v>
      </c>
      <c r="L145" s="17" t="s">
        <v>685</v>
      </c>
      <c r="M145" s="27" t="s">
        <v>685</v>
      </c>
      <c r="N145" s="27" t="s">
        <v>685</v>
      </c>
      <c r="O145" s="27" t="s">
        <v>685</v>
      </c>
      <c r="P145" s="27" t="s">
        <v>685</v>
      </c>
      <c r="Q145" s="38">
        <f t="shared" si="15"/>
        <v>3</v>
      </c>
      <c r="R145" s="38">
        <f t="shared" si="16"/>
        <v>5</v>
      </c>
      <c r="S145" s="38">
        <f t="shared" si="17"/>
        <v>6</v>
      </c>
      <c r="T145" s="43" t="s">
        <v>262</v>
      </c>
    </row>
    <row r="146" spans="1:20" s="11" customFormat="1" ht="23.25" customHeight="1" x14ac:dyDescent="0.25">
      <c r="A146" s="14">
        <v>132</v>
      </c>
      <c r="B146" s="20" t="s">
        <v>263</v>
      </c>
      <c r="C146" s="38" t="str">
        <f>IF(OR($H$2="",$H$3=""),"",IF(AND(OR($H$2&lt;=F146),$H$3&lt;=L146),$F$14,IF(OR($H$2&gt;I146,OR($H$3&gt;O146)),S146,IF(AND(OR($H$2&lt;G146),$H$3&lt;M146),Q146,R146))))</f>
        <v/>
      </c>
      <c r="D146" s="14" t="s">
        <v>663</v>
      </c>
      <c r="E146" s="44" t="s">
        <v>683</v>
      </c>
      <c r="F146" s="47">
        <v>0</v>
      </c>
      <c r="G146" s="47">
        <v>2</v>
      </c>
      <c r="H146" s="52" t="s">
        <v>723</v>
      </c>
      <c r="I146" s="47">
        <v>5</v>
      </c>
      <c r="J146" s="23" t="s">
        <v>699</v>
      </c>
      <c r="K146" s="44" t="s">
        <v>681</v>
      </c>
      <c r="L146" s="17" t="s">
        <v>685</v>
      </c>
      <c r="M146" s="14">
        <v>20</v>
      </c>
      <c r="N146" s="28" t="s">
        <v>723</v>
      </c>
      <c r="O146" s="14">
        <v>60</v>
      </c>
      <c r="P146" s="14" t="s">
        <v>682</v>
      </c>
      <c r="Q146" s="38">
        <f t="shared" si="15"/>
        <v>3</v>
      </c>
      <c r="R146" s="38">
        <f t="shared" si="16"/>
        <v>5</v>
      </c>
      <c r="S146" s="38">
        <f t="shared" si="17"/>
        <v>6</v>
      </c>
      <c r="T146" s="43" t="s">
        <v>264</v>
      </c>
    </row>
    <row r="147" spans="1:20" s="11" customFormat="1" ht="23.25" customHeight="1" x14ac:dyDescent="0.25">
      <c r="A147" s="14">
        <v>133</v>
      </c>
      <c r="B147" s="20" t="s">
        <v>265</v>
      </c>
      <c r="C147" s="38" t="str">
        <f>IF($H$2="","",IF($H$2&gt;I147,S147,IF($H$2&lt;=F147,$F$14,IF($H$2&lt;G147,Q147,R147))))</f>
        <v/>
      </c>
      <c r="D147" s="14" t="s">
        <v>663</v>
      </c>
      <c r="E147" s="69" t="s">
        <v>719</v>
      </c>
      <c r="F147" s="47">
        <v>0</v>
      </c>
      <c r="G147" s="53">
        <v>300000</v>
      </c>
      <c r="H147" s="52" t="s">
        <v>723</v>
      </c>
      <c r="I147" s="53">
        <v>700000</v>
      </c>
      <c r="J147" s="23" t="s">
        <v>667</v>
      </c>
      <c r="K147" s="45" t="s">
        <v>685</v>
      </c>
      <c r="L147" s="17" t="s">
        <v>685</v>
      </c>
      <c r="M147" s="27" t="s">
        <v>685</v>
      </c>
      <c r="N147" s="27" t="s">
        <v>685</v>
      </c>
      <c r="O147" s="27" t="s">
        <v>685</v>
      </c>
      <c r="P147" s="27" t="s">
        <v>685</v>
      </c>
      <c r="Q147" s="38">
        <f t="shared" si="15"/>
        <v>3</v>
      </c>
      <c r="R147" s="38">
        <f t="shared" si="16"/>
        <v>5</v>
      </c>
      <c r="S147" s="38">
        <f t="shared" si="17"/>
        <v>6</v>
      </c>
      <c r="T147" s="43" t="s">
        <v>266</v>
      </c>
    </row>
    <row r="148" spans="1:20" s="11" customFormat="1" ht="23.25" customHeight="1" x14ac:dyDescent="0.25">
      <c r="A148" s="14">
        <v>134</v>
      </c>
      <c r="B148" s="20" t="s">
        <v>267</v>
      </c>
      <c r="C148" s="38" t="str">
        <f>IF($H$2="","",IF($H$2&gt;I148,S148,IF($H$2&lt;=F148,$F$14,IF($H$2&lt;G148,Q148,R148))))</f>
        <v/>
      </c>
      <c r="D148" s="14" t="s">
        <v>663</v>
      </c>
      <c r="E148" s="69" t="s">
        <v>719</v>
      </c>
      <c r="F148" s="47">
        <v>0</v>
      </c>
      <c r="G148" s="53">
        <v>150000</v>
      </c>
      <c r="H148" s="52" t="s">
        <v>723</v>
      </c>
      <c r="I148" s="53">
        <v>400000</v>
      </c>
      <c r="J148" s="23" t="s">
        <v>667</v>
      </c>
      <c r="K148" s="45" t="s">
        <v>685</v>
      </c>
      <c r="L148" s="17" t="s">
        <v>685</v>
      </c>
      <c r="M148" s="27" t="s">
        <v>685</v>
      </c>
      <c r="N148" s="27" t="s">
        <v>685</v>
      </c>
      <c r="O148" s="27" t="s">
        <v>685</v>
      </c>
      <c r="P148" s="27" t="s">
        <v>685</v>
      </c>
      <c r="Q148" s="38">
        <f t="shared" si="15"/>
        <v>3</v>
      </c>
      <c r="R148" s="38">
        <f t="shared" si="16"/>
        <v>5</v>
      </c>
      <c r="S148" s="38">
        <f t="shared" si="17"/>
        <v>6</v>
      </c>
      <c r="T148" s="43" t="s">
        <v>268</v>
      </c>
    </row>
    <row r="149" spans="1:20" s="11" customFormat="1" ht="23.25" customHeight="1" x14ac:dyDescent="0.25">
      <c r="A149" s="14">
        <v>135</v>
      </c>
      <c r="B149" s="20" t="s">
        <v>269</v>
      </c>
      <c r="C149" s="38" t="str">
        <f>IF($H$2="","",IF($H$2&gt;I149,S149,IF($H$2&lt;=F149,$F$14,IF($H$2&lt;G149,Q149,R149))))</f>
        <v/>
      </c>
      <c r="D149" s="14" t="s">
        <v>662</v>
      </c>
      <c r="E149" s="69" t="s">
        <v>719</v>
      </c>
      <c r="F149" s="47">
        <v>0</v>
      </c>
      <c r="G149" s="53">
        <v>150000</v>
      </c>
      <c r="H149" s="52" t="s">
        <v>723</v>
      </c>
      <c r="I149" s="53">
        <v>350000</v>
      </c>
      <c r="J149" s="23" t="s">
        <v>667</v>
      </c>
      <c r="K149" s="45" t="s">
        <v>685</v>
      </c>
      <c r="L149" s="17" t="s">
        <v>685</v>
      </c>
      <c r="M149" s="27" t="s">
        <v>685</v>
      </c>
      <c r="N149" s="27" t="s">
        <v>685</v>
      </c>
      <c r="O149" s="27" t="s">
        <v>685</v>
      </c>
      <c r="P149" s="27" t="s">
        <v>685</v>
      </c>
      <c r="Q149" s="38">
        <f t="shared" si="15"/>
        <v>1</v>
      </c>
      <c r="R149" s="38">
        <f t="shared" si="16"/>
        <v>3</v>
      </c>
      <c r="S149" s="38">
        <f t="shared" si="17"/>
        <v>5</v>
      </c>
      <c r="T149" s="43" t="s">
        <v>270</v>
      </c>
    </row>
    <row r="150" spans="1:20" s="11" customFormat="1" ht="23.25" customHeight="1" x14ac:dyDescent="0.25">
      <c r="A150" s="14">
        <v>136</v>
      </c>
      <c r="B150" s="20" t="s">
        <v>271</v>
      </c>
      <c r="C150" s="38" t="str">
        <f>IF($H$2="","",IF($H$2&gt;I150,S150,IF($H$2&lt;=F150,$F$14,IF($H$2&lt;G150,Q150,R150))))</f>
        <v/>
      </c>
      <c r="D150" s="14" t="s">
        <v>661</v>
      </c>
      <c r="E150" s="69" t="s">
        <v>719</v>
      </c>
      <c r="F150" s="47">
        <v>0</v>
      </c>
      <c r="G150" s="53">
        <v>70000</v>
      </c>
      <c r="H150" s="52" t="s">
        <v>723</v>
      </c>
      <c r="I150" s="53">
        <v>200000</v>
      </c>
      <c r="J150" s="23" t="s">
        <v>667</v>
      </c>
      <c r="K150" s="45" t="s">
        <v>685</v>
      </c>
      <c r="L150" s="17" t="s">
        <v>685</v>
      </c>
      <c r="M150" s="27" t="s">
        <v>685</v>
      </c>
      <c r="N150" s="27" t="s">
        <v>685</v>
      </c>
      <c r="O150" s="27" t="s">
        <v>685</v>
      </c>
      <c r="P150" s="27" t="s">
        <v>685</v>
      </c>
      <c r="Q150" s="38">
        <f t="shared" si="15"/>
        <v>1</v>
      </c>
      <c r="R150" s="38">
        <f t="shared" si="16"/>
        <v>2</v>
      </c>
      <c r="S150" s="38">
        <f t="shared" si="17"/>
        <v>4</v>
      </c>
      <c r="T150" s="43" t="s">
        <v>272</v>
      </c>
    </row>
    <row r="151" spans="1:20" s="11" customFormat="1" ht="23.25" customHeight="1" x14ac:dyDescent="0.25">
      <c r="A151" s="14">
        <v>137</v>
      </c>
      <c r="B151" s="20" t="s">
        <v>273</v>
      </c>
      <c r="C151" s="38" t="str">
        <f>IF($H$2="","",IF($H$2&gt;I151,S151,IF($H$2&lt;=F151,$F$14,IF($H$2&lt;G151,Q151,R151))))</f>
        <v/>
      </c>
      <c r="D151" s="14" t="s">
        <v>662</v>
      </c>
      <c r="E151" s="69" t="s">
        <v>719</v>
      </c>
      <c r="F151" s="47">
        <v>0</v>
      </c>
      <c r="G151" s="53">
        <v>90000</v>
      </c>
      <c r="H151" s="52" t="s">
        <v>723</v>
      </c>
      <c r="I151" s="53">
        <v>150000</v>
      </c>
      <c r="J151" s="131" t="s">
        <v>667</v>
      </c>
      <c r="K151" s="45" t="s">
        <v>685</v>
      </c>
      <c r="L151" s="17" t="s">
        <v>685</v>
      </c>
      <c r="M151" s="27" t="s">
        <v>685</v>
      </c>
      <c r="N151" s="27" t="s">
        <v>685</v>
      </c>
      <c r="O151" s="27" t="s">
        <v>685</v>
      </c>
      <c r="P151" s="27" t="s">
        <v>685</v>
      </c>
      <c r="Q151" s="38">
        <f t="shared" si="15"/>
        <v>1</v>
      </c>
      <c r="R151" s="38">
        <f t="shared" si="16"/>
        <v>3</v>
      </c>
      <c r="S151" s="38">
        <f t="shared" si="17"/>
        <v>5</v>
      </c>
      <c r="T151" s="43" t="s">
        <v>274</v>
      </c>
    </row>
    <row r="152" spans="1:20" s="11" customFormat="1" ht="23.25" customHeight="1" x14ac:dyDescent="0.25">
      <c r="A152" s="14">
        <v>138</v>
      </c>
      <c r="B152" s="20" t="s">
        <v>275</v>
      </c>
      <c r="C152" s="38" t="str">
        <f>IF(OR($H$2="",$H$3=""),"",IF(AND(OR($H$2&lt;=F152),$H$3&lt;=L152),$F$14,IF(OR($H$2&gt;I152,OR($H$3&gt;O152)),S152,IF(AND(OR($H$2&lt;G152),$H$3&lt;M152),Q152,R152))))</f>
        <v/>
      </c>
      <c r="D152" s="14" t="s">
        <v>663</v>
      </c>
      <c r="E152" s="44" t="s">
        <v>683</v>
      </c>
      <c r="F152" s="47">
        <v>0</v>
      </c>
      <c r="G152" s="47">
        <v>2</v>
      </c>
      <c r="H152" s="52" t="s">
        <v>723</v>
      </c>
      <c r="I152" s="47">
        <v>5</v>
      </c>
      <c r="J152" s="23" t="s">
        <v>699</v>
      </c>
      <c r="K152" s="44" t="s">
        <v>681</v>
      </c>
      <c r="L152" s="17" t="s">
        <v>685</v>
      </c>
      <c r="M152" s="14">
        <v>20</v>
      </c>
      <c r="N152" s="28" t="s">
        <v>723</v>
      </c>
      <c r="O152" s="14">
        <v>60</v>
      </c>
      <c r="P152" s="14" t="s">
        <v>682</v>
      </c>
      <c r="Q152" s="38">
        <f t="shared" si="15"/>
        <v>3</v>
      </c>
      <c r="R152" s="38">
        <f t="shared" si="16"/>
        <v>5</v>
      </c>
      <c r="S152" s="38">
        <f t="shared" si="17"/>
        <v>6</v>
      </c>
      <c r="T152" s="43" t="s">
        <v>276</v>
      </c>
    </row>
    <row r="153" spans="1:20" s="11" customFormat="1" ht="23.25" customHeight="1" x14ac:dyDescent="0.25">
      <c r="A153" s="14">
        <v>139</v>
      </c>
      <c r="B153" s="20" t="s">
        <v>277</v>
      </c>
      <c r="C153" s="38" t="str">
        <f>IF($H$2="","",IF($H$2&gt;I153,S153,IF($H$2&lt;=F153,$F$14,IF($H$2&lt;G153,Q153,R153))))</f>
        <v/>
      </c>
      <c r="D153" s="14" t="s">
        <v>663</v>
      </c>
      <c r="E153" s="69" t="s">
        <v>749</v>
      </c>
      <c r="F153" s="47">
        <v>0</v>
      </c>
      <c r="G153" s="53">
        <v>2133222</v>
      </c>
      <c r="H153" s="52" t="s">
        <v>723</v>
      </c>
      <c r="I153" s="53">
        <v>20000000</v>
      </c>
      <c r="J153" s="23" t="s">
        <v>750</v>
      </c>
      <c r="K153" s="45" t="s">
        <v>685</v>
      </c>
      <c r="L153" s="17" t="s">
        <v>685</v>
      </c>
      <c r="M153" s="27" t="s">
        <v>685</v>
      </c>
      <c r="N153" s="27" t="s">
        <v>685</v>
      </c>
      <c r="O153" s="27" t="s">
        <v>685</v>
      </c>
      <c r="P153" s="27" t="s">
        <v>685</v>
      </c>
      <c r="Q153" s="38">
        <f t="shared" si="15"/>
        <v>3</v>
      </c>
      <c r="R153" s="38">
        <f t="shared" si="16"/>
        <v>5</v>
      </c>
      <c r="S153" s="38">
        <f t="shared" si="17"/>
        <v>6</v>
      </c>
      <c r="T153" s="43" t="s">
        <v>278</v>
      </c>
    </row>
    <row r="154" spans="1:20" s="11" customFormat="1" ht="23.25" customHeight="1" x14ac:dyDescent="0.25">
      <c r="A154" s="14">
        <v>140</v>
      </c>
      <c r="B154" s="20" t="s">
        <v>279</v>
      </c>
      <c r="C154" s="38" t="str">
        <f>IF($H$2="","",IF($H$2&gt;I154,S154,IF($H$2&lt;=F154,$F$14,IF($H$2&lt;G154,Q154,R154))))</f>
        <v/>
      </c>
      <c r="D154" s="14" t="s">
        <v>662</v>
      </c>
      <c r="E154" s="69" t="s">
        <v>749</v>
      </c>
      <c r="F154" s="47">
        <v>0</v>
      </c>
      <c r="G154" s="53">
        <v>2133222</v>
      </c>
      <c r="H154" s="52" t="s">
        <v>723</v>
      </c>
      <c r="I154" s="53">
        <v>20000000</v>
      </c>
      <c r="J154" s="23" t="s">
        <v>750</v>
      </c>
      <c r="K154" s="45" t="s">
        <v>685</v>
      </c>
      <c r="L154" s="17" t="s">
        <v>685</v>
      </c>
      <c r="M154" s="27" t="s">
        <v>685</v>
      </c>
      <c r="N154" s="27" t="s">
        <v>685</v>
      </c>
      <c r="O154" s="27" t="s">
        <v>685</v>
      </c>
      <c r="P154" s="27" t="s">
        <v>685</v>
      </c>
      <c r="Q154" s="38">
        <f t="shared" si="15"/>
        <v>1</v>
      </c>
      <c r="R154" s="38">
        <f t="shared" si="16"/>
        <v>3</v>
      </c>
      <c r="S154" s="38">
        <f t="shared" si="17"/>
        <v>5</v>
      </c>
      <c r="T154" s="43" t="s">
        <v>280</v>
      </c>
    </row>
    <row r="155" spans="1:20" s="11" customFormat="1" ht="23.25" customHeight="1" x14ac:dyDescent="0.25">
      <c r="A155" s="14">
        <v>141</v>
      </c>
      <c r="B155" s="20" t="s">
        <v>281</v>
      </c>
      <c r="C155" s="38" t="str">
        <f>IF($H$2="","",IF($H$2&gt;I155,S155,IF($H$2&lt;=F155,$F$14,IF($H$2&lt;G155,Q155,R155))))</f>
        <v/>
      </c>
      <c r="D155" s="14" t="s">
        <v>661</v>
      </c>
      <c r="E155" s="69" t="s">
        <v>749</v>
      </c>
      <c r="F155" s="47">
        <v>0</v>
      </c>
      <c r="G155" s="53">
        <v>2133222</v>
      </c>
      <c r="H155" s="52" t="s">
        <v>723</v>
      </c>
      <c r="I155" s="53">
        <v>20000000</v>
      </c>
      <c r="J155" s="23" t="s">
        <v>750</v>
      </c>
      <c r="K155" s="45" t="s">
        <v>685</v>
      </c>
      <c r="L155" s="17" t="s">
        <v>685</v>
      </c>
      <c r="M155" s="27" t="s">
        <v>685</v>
      </c>
      <c r="N155" s="27" t="s">
        <v>685</v>
      </c>
      <c r="O155" s="27" t="s">
        <v>685</v>
      </c>
      <c r="P155" s="27" t="s">
        <v>685</v>
      </c>
      <c r="Q155" s="38">
        <f t="shared" ref="Q155:Q218" si="21">IF(D155="","",IF(D155="P",$C$8,IF(D155="M",$D$8,$E$8)))</f>
        <v>1</v>
      </c>
      <c r="R155" s="38">
        <f t="shared" ref="R155:R218" si="22">IF(D155="","",IF(D155="P",$C$9,IF(D155="M",$D$9,$E$9)))</f>
        <v>2</v>
      </c>
      <c r="S155" s="38">
        <f t="shared" ref="S155:S218" si="23">IF(D155="","",IF(D155="P",$C$10,IF(D155="M",$D$10,$E$10)))</f>
        <v>4</v>
      </c>
      <c r="T155" s="43" t="s">
        <v>282</v>
      </c>
    </row>
    <row r="156" spans="1:20" s="11" customFormat="1" ht="23.25" customHeight="1" x14ac:dyDescent="0.25">
      <c r="A156" s="14">
        <v>142</v>
      </c>
      <c r="B156" s="20" t="s">
        <v>283</v>
      </c>
      <c r="C156" s="38" t="str">
        <f>IF($H$2="","",IF($H$2&gt;I156,S156,IF($H$2&lt;=F156,$F$14,IF($H$2&lt;G156,Q156,R156))))</f>
        <v/>
      </c>
      <c r="D156" s="14" t="s">
        <v>662</v>
      </c>
      <c r="E156" s="69" t="s">
        <v>749</v>
      </c>
      <c r="F156" s="47">
        <v>0</v>
      </c>
      <c r="G156" s="53">
        <v>2133222</v>
      </c>
      <c r="H156" s="52" t="s">
        <v>723</v>
      </c>
      <c r="I156" s="53">
        <v>20000000</v>
      </c>
      <c r="J156" s="23" t="s">
        <v>750</v>
      </c>
      <c r="K156" s="45" t="s">
        <v>685</v>
      </c>
      <c r="L156" s="17" t="s">
        <v>685</v>
      </c>
      <c r="M156" s="27" t="s">
        <v>685</v>
      </c>
      <c r="N156" s="27" t="s">
        <v>685</v>
      </c>
      <c r="O156" s="27" t="s">
        <v>685</v>
      </c>
      <c r="P156" s="27" t="s">
        <v>685</v>
      </c>
      <c r="Q156" s="38">
        <f t="shared" si="21"/>
        <v>1</v>
      </c>
      <c r="R156" s="38">
        <f t="shared" si="22"/>
        <v>3</v>
      </c>
      <c r="S156" s="38">
        <f t="shared" si="23"/>
        <v>5</v>
      </c>
      <c r="T156" s="43" t="s">
        <v>284</v>
      </c>
    </row>
    <row r="157" spans="1:20" s="11" customFormat="1" ht="23.25" customHeight="1" x14ac:dyDescent="0.25">
      <c r="A157" s="14">
        <v>143</v>
      </c>
      <c r="B157" s="20" t="s">
        <v>285</v>
      </c>
      <c r="C157" s="38" t="str">
        <f>IF($H$2="","",IF($H$2&gt;I157,S157,IF($H$2&lt;=F157,$F$14,IF($H$2&lt;G157,Q157,R157))))</f>
        <v/>
      </c>
      <c r="D157" s="14" t="s">
        <v>662</v>
      </c>
      <c r="E157" s="69" t="s">
        <v>749</v>
      </c>
      <c r="F157" s="47">
        <v>0</v>
      </c>
      <c r="G157" s="53">
        <v>2133222</v>
      </c>
      <c r="H157" s="52" t="s">
        <v>723</v>
      </c>
      <c r="I157" s="53">
        <v>20000000</v>
      </c>
      <c r="J157" s="23" t="s">
        <v>750</v>
      </c>
      <c r="K157" s="45" t="s">
        <v>685</v>
      </c>
      <c r="L157" s="17" t="s">
        <v>685</v>
      </c>
      <c r="M157" s="27" t="s">
        <v>685</v>
      </c>
      <c r="N157" s="27" t="s">
        <v>685</v>
      </c>
      <c r="O157" s="27" t="s">
        <v>685</v>
      </c>
      <c r="P157" s="27" t="s">
        <v>685</v>
      </c>
      <c r="Q157" s="38">
        <f t="shared" si="21"/>
        <v>1</v>
      </c>
      <c r="R157" s="38">
        <f t="shared" si="22"/>
        <v>3</v>
      </c>
      <c r="S157" s="38">
        <f t="shared" si="23"/>
        <v>5</v>
      </c>
      <c r="T157" s="43" t="s">
        <v>286</v>
      </c>
    </row>
    <row r="158" spans="1:20" s="11" customFormat="1" ht="23.25" customHeight="1" x14ac:dyDescent="0.25">
      <c r="A158" s="14">
        <v>144</v>
      </c>
      <c r="B158" s="20" t="s">
        <v>287</v>
      </c>
      <c r="C158" s="38" t="str">
        <f>IF(OR($H$2="",$H$3=""),"",IF(AND(OR($H$2&lt;=F158),$H$3&lt;=L158),$F$14,IF(OR($H$2&gt;I158,OR($H$3&gt;O158)),S158,IF(AND(OR($H$2&lt;G158),$H$3&lt;M158),Q158,R158))))</f>
        <v/>
      </c>
      <c r="D158" s="14" t="s">
        <v>661</v>
      </c>
      <c r="E158" s="14" t="s">
        <v>683</v>
      </c>
      <c r="F158" s="47">
        <v>0.1</v>
      </c>
      <c r="G158" s="47">
        <v>1</v>
      </c>
      <c r="H158" s="47" t="s">
        <v>752</v>
      </c>
      <c r="I158" s="47">
        <v>3</v>
      </c>
      <c r="J158" s="23" t="s">
        <v>699</v>
      </c>
      <c r="K158" s="44" t="s">
        <v>681</v>
      </c>
      <c r="L158" s="17" t="s">
        <v>685</v>
      </c>
      <c r="M158" s="14">
        <v>20</v>
      </c>
      <c r="N158" s="28" t="s">
        <v>753</v>
      </c>
      <c r="O158" s="14">
        <v>60</v>
      </c>
      <c r="P158" s="14" t="s">
        <v>682</v>
      </c>
      <c r="Q158" s="38">
        <f t="shared" si="21"/>
        <v>1</v>
      </c>
      <c r="R158" s="38">
        <f t="shared" si="22"/>
        <v>2</v>
      </c>
      <c r="S158" s="38">
        <f t="shared" si="23"/>
        <v>4</v>
      </c>
      <c r="T158" s="43" t="s">
        <v>288</v>
      </c>
    </row>
    <row r="159" spans="1:20" s="11" customFormat="1" ht="23.25" customHeight="1" x14ac:dyDescent="0.25">
      <c r="A159" s="14">
        <v>145</v>
      </c>
      <c r="B159" s="20" t="s">
        <v>289</v>
      </c>
      <c r="C159" s="38" t="str">
        <f t="shared" ref="C159:C165" si="24">IF($H$2="","",IF($H$2&gt;I159,S159,IF($H$2&lt;=F159,$F$14,IF($H$2&lt;G159,Q159,R159))))</f>
        <v/>
      </c>
      <c r="D159" s="14" t="s">
        <v>661</v>
      </c>
      <c r="E159" s="22" t="s">
        <v>719</v>
      </c>
      <c r="F159" s="47">
        <v>1</v>
      </c>
      <c r="G159" s="53">
        <v>5</v>
      </c>
      <c r="H159" s="50" t="s">
        <v>751</v>
      </c>
      <c r="I159" s="53">
        <v>20</v>
      </c>
      <c r="J159" s="23" t="s">
        <v>765</v>
      </c>
      <c r="K159" s="45" t="s">
        <v>685</v>
      </c>
      <c r="L159" s="17" t="s">
        <v>685</v>
      </c>
      <c r="M159" s="27" t="s">
        <v>685</v>
      </c>
      <c r="N159" s="27" t="s">
        <v>685</v>
      </c>
      <c r="O159" s="27" t="s">
        <v>685</v>
      </c>
      <c r="P159" s="27" t="s">
        <v>685</v>
      </c>
      <c r="Q159" s="38">
        <f t="shared" si="21"/>
        <v>1</v>
      </c>
      <c r="R159" s="38">
        <f t="shared" si="22"/>
        <v>2</v>
      </c>
      <c r="S159" s="38">
        <f t="shared" si="23"/>
        <v>4</v>
      </c>
      <c r="T159" s="43" t="s">
        <v>290</v>
      </c>
    </row>
    <row r="160" spans="1:20" s="11" customFormat="1" ht="23.25" customHeight="1" x14ac:dyDescent="0.25">
      <c r="A160" s="14">
        <v>146</v>
      </c>
      <c r="B160" s="20" t="s">
        <v>291</v>
      </c>
      <c r="C160" s="38" t="str">
        <f t="shared" si="24"/>
        <v/>
      </c>
      <c r="D160" s="14" t="s">
        <v>662</v>
      </c>
      <c r="E160" s="22" t="s">
        <v>719</v>
      </c>
      <c r="F160" s="47">
        <v>1</v>
      </c>
      <c r="G160" s="53">
        <v>5</v>
      </c>
      <c r="H160" s="50" t="s">
        <v>751</v>
      </c>
      <c r="I160" s="53">
        <v>20</v>
      </c>
      <c r="J160" s="23" t="s">
        <v>765</v>
      </c>
      <c r="K160" s="45" t="s">
        <v>685</v>
      </c>
      <c r="L160" s="17" t="s">
        <v>685</v>
      </c>
      <c r="M160" s="27" t="s">
        <v>685</v>
      </c>
      <c r="N160" s="27" t="s">
        <v>685</v>
      </c>
      <c r="O160" s="27" t="s">
        <v>685</v>
      </c>
      <c r="P160" s="27" t="s">
        <v>685</v>
      </c>
      <c r="Q160" s="38">
        <f t="shared" si="21"/>
        <v>1</v>
      </c>
      <c r="R160" s="38">
        <f t="shared" si="22"/>
        <v>3</v>
      </c>
      <c r="S160" s="38">
        <f t="shared" si="23"/>
        <v>5</v>
      </c>
      <c r="T160" s="43" t="s">
        <v>292</v>
      </c>
    </row>
    <row r="161" spans="1:20" s="11" customFormat="1" ht="23.25" customHeight="1" x14ac:dyDescent="0.25">
      <c r="A161" s="14">
        <v>147</v>
      </c>
      <c r="B161" s="20" t="s">
        <v>293</v>
      </c>
      <c r="C161" s="38" t="str">
        <f t="shared" si="24"/>
        <v/>
      </c>
      <c r="D161" s="14" t="s">
        <v>662</v>
      </c>
      <c r="E161" s="22" t="s">
        <v>719</v>
      </c>
      <c r="F161" s="47">
        <v>1</v>
      </c>
      <c r="G161" s="53">
        <v>5</v>
      </c>
      <c r="H161" s="50" t="s">
        <v>751</v>
      </c>
      <c r="I161" s="53">
        <v>20</v>
      </c>
      <c r="J161" s="23" t="s">
        <v>765</v>
      </c>
      <c r="K161" s="45" t="s">
        <v>685</v>
      </c>
      <c r="L161" s="17" t="s">
        <v>685</v>
      </c>
      <c r="M161" s="27" t="s">
        <v>685</v>
      </c>
      <c r="N161" s="27" t="s">
        <v>685</v>
      </c>
      <c r="O161" s="27" t="s">
        <v>685</v>
      </c>
      <c r="P161" s="27" t="s">
        <v>685</v>
      </c>
      <c r="Q161" s="38">
        <f t="shared" si="21"/>
        <v>1</v>
      </c>
      <c r="R161" s="38">
        <f t="shared" si="22"/>
        <v>3</v>
      </c>
      <c r="S161" s="38">
        <f t="shared" si="23"/>
        <v>5</v>
      </c>
      <c r="T161" s="43" t="s">
        <v>294</v>
      </c>
    </row>
    <row r="162" spans="1:20" s="11" customFormat="1" ht="23.25" customHeight="1" x14ac:dyDescent="0.25">
      <c r="A162" s="14">
        <v>148</v>
      </c>
      <c r="B162" s="20" t="s">
        <v>295</v>
      </c>
      <c r="C162" s="38" t="str">
        <f t="shared" si="24"/>
        <v/>
      </c>
      <c r="D162" s="14" t="s">
        <v>662</v>
      </c>
      <c r="E162" s="22" t="s">
        <v>719</v>
      </c>
      <c r="F162" s="47">
        <v>1</v>
      </c>
      <c r="G162" s="53">
        <v>5</v>
      </c>
      <c r="H162" s="50" t="s">
        <v>751</v>
      </c>
      <c r="I162" s="53">
        <v>20</v>
      </c>
      <c r="J162" s="23" t="s">
        <v>765</v>
      </c>
      <c r="K162" s="45" t="s">
        <v>685</v>
      </c>
      <c r="L162" s="17" t="s">
        <v>685</v>
      </c>
      <c r="M162" s="27" t="s">
        <v>685</v>
      </c>
      <c r="N162" s="27" t="s">
        <v>685</v>
      </c>
      <c r="O162" s="27" t="s">
        <v>685</v>
      </c>
      <c r="P162" s="27" t="s">
        <v>685</v>
      </c>
      <c r="Q162" s="38">
        <f t="shared" si="21"/>
        <v>1</v>
      </c>
      <c r="R162" s="38">
        <f t="shared" si="22"/>
        <v>3</v>
      </c>
      <c r="S162" s="38">
        <f t="shared" si="23"/>
        <v>5</v>
      </c>
      <c r="T162" s="43" t="s">
        <v>296</v>
      </c>
    </row>
    <row r="163" spans="1:20" s="11" customFormat="1" ht="23.25" customHeight="1" x14ac:dyDescent="0.25">
      <c r="A163" s="14">
        <v>149</v>
      </c>
      <c r="B163" s="20" t="s">
        <v>297</v>
      </c>
      <c r="C163" s="38" t="str">
        <f t="shared" si="24"/>
        <v/>
      </c>
      <c r="D163" s="14" t="s">
        <v>662</v>
      </c>
      <c r="E163" s="22" t="s">
        <v>719</v>
      </c>
      <c r="F163" s="47">
        <v>1</v>
      </c>
      <c r="G163" s="53">
        <v>5</v>
      </c>
      <c r="H163" s="50" t="s">
        <v>751</v>
      </c>
      <c r="I163" s="53">
        <v>20</v>
      </c>
      <c r="J163" s="23" t="s">
        <v>765</v>
      </c>
      <c r="K163" s="45" t="s">
        <v>685</v>
      </c>
      <c r="L163" s="17" t="s">
        <v>685</v>
      </c>
      <c r="M163" s="27" t="s">
        <v>685</v>
      </c>
      <c r="N163" s="27" t="s">
        <v>685</v>
      </c>
      <c r="O163" s="27" t="s">
        <v>685</v>
      </c>
      <c r="P163" s="27" t="s">
        <v>685</v>
      </c>
      <c r="Q163" s="38">
        <f t="shared" si="21"/>
        <v>1</v>
      </c>
      <c r="R163" s="38">
        <f t="shared" si="22"/>
        <v>3</v>
      </c>
      <c r="S163" s="38">
        <f t="shared" si="23"/>
        <v>5</v>
      </c>
      <c r="T163" s="43" t="s">
        <v>298</v>
      </c>
    </row>
    <row r="164" spans="1:20" s="11" customFormat="1" ht="23.25" customHeight="1" x14ac:dyDescent="0.25">
      <c r="A164" s="14">
        <v>150</v>
      </c>
      <c r="B164" s="20" t="s">
        <v>299</v>
      </c>
      <c r="C164" s="38" t="str">
        <f t="shared" si="24"/>
        <v/>
      </c>
      <c r="D164" s="14" t="s">
        <v>662</v>
      </c>
      <c r="E164" s="22" t="s">
        <v>719</v>
      </c>
      <c r="F164" s="47">
        <v>0.5</v>
      </c>
      <c r="G164" s="53">
        <v>3</v>
      </c>
      <c r="H164" s="50" t="s">
        <v>754</v>
      </c>
      <c r="I164" s="53">
        <v>20</v>
      </c>
      <c r="J164" s="23" t="s">
        <v>765</v>
      </c>
      <c r="K164" s="45" t="s">
        <v>685</v>
      </c>
      <c r="L164" s="17" t="s">
        <v>685</v>
      </c>
      <c r="M164" s="27" t="s">
        <v>685</v>
      </c>
      <c r="N164" s="27" t="s">
        <v>685</v>
      </c>
      <c r="O164" s="27" t="s">
        <v>685</v>
      </c>
      <c r="P164" s="27" t="s">
        <v>685</v>
      </c>
      <c r="Q164" s="38">
        <f t="shared" si="21"/>
        <v>1</v>
      </c>
      <c r="R164" s="38">
        <f t="shared" si="22"/>
        <v>3</v>
      </c>
      <c r="S164" s="38">
        <f t="shared" si="23"/>
        <v>5</v>
      </c>
      <c r="T164" s="43" t="s">
        <v>300</v>
      </c>
    </row>
    <row r="165" spans="1:20" s="11" customFormat="1" ht="23.25" customHeight="1" x14ac:dyDescent="0.25">
      <c r="A165" s="14">
        <v>151</v>
      </c>
      <c r="B165" s="20" t="s">
        <v>301</v>
      </c>
      <c r="C165" s="38" t="str">
        <f t="shared" si="24"/>
        <v/>
      </c>
      <c r="D165" s="14" t="s">
        <v>662</v>
      </c>
      <c r="E165" s="22" t="s">
        <v>719</v>
      </c>
      <c r="F165" s="47">
        <v>0.5</v>
      </c>
      <c r="G165" s="53">
        <v>3</v>
      </c>
      <c r="H165" s="50" t="s">
        <v>754</v>
      </c>
      <c r="I165" s="53">
        <v>20</v>
      </c>
      <c r="J165" s="23" t="s">
        <v>765</v>
      </c>
      <c r="K165" s="45" t="s">
        <v>685</v>
      </c>
      <c r="L165" s="17" t="s">
        <v>685</v>
      </c>
      <c r="M165" s="27" t="s">
        <v>685</v>
      </c>
      <c r="N165" s="27" t="s">
        <v>685</v>
      </c>
      <c r="O165" s="27" t="s">
        <v>685</v>
      </c>
      <c r="P165" s="27" t="s">
        <v>685</v>
      </c>
      <c r="Q165" s="38">
        <f t="shared" si="21"/>
        <v>1</v>
      </c>
      <c r="R165" s="38">
        <f t="shared" si="22"/>
        <v>3</v>
      </c>
      <c r="S165" s="38">
        <f t="shared" si="23"/>
        <v>5</v>
      </c>
      <c r="T165" s="43" t="s">
        <v>302</v>
      </c>
    </row>
    <row r="166" spans="1:20" s="11" customFormat="1" ht="23.25" customHeight="1" x14ac:dyDescent="0.25">
      <c r="A166" s="14">
        <v>152</v>
      </c>
      <c r="B166" s="20" t="s">
        <v>303</v>
      </c>
      <c r="C166" s="38" t="str">
        <f>IF(OR($H$2="",$H$3=""),"",IF(AND(OR($H$2&lt;=F166),$H$3&lt;=L166),$F$14,IF(OR($H$2&gt;I166,OR($H$3&gt;O166)),S166,IF(AND(OR($H$2&lt;G166),$H$3&lt;M166),Q166,R166))))</f>
        <v/>
      </c>
      <c r="D166" s="14" t="s">
        <v>662</v>
      </c>
      <c r="E166" s="44" t="s">
        <v>683</v>
      </c>
      <c r="F166" s="47">
        <v>0</v>
      </c>
      <c r="G166" s="47">
        <v>3</v>
      </c>
      <c r="H166" s="52" t="s">
        <v>723</v>
      </c>
      <c r="I166" s="47">
        <v>6</v>
      </c>
      <c r="J166" s="23" t="s">
        <v>699</v>
      </c>
      <c r="K166" s="44" t="s">
        <v>681</v>
      </c>
      <c r="L166" s="17" t="s">
        <v>685</v>
      </c>
      <c r="M166" s="14">
        <v>30</v>
      </c>
      <c r="N166" s="28" t="s">
        <v>723</v>
      </c>
      <c r="O166" s="14">
        <v>100</v>
      </c>
      <c r="P166" s="14" t="s">
        <v>682</v>
      </c>
      <c r="Q166" s="38">
        <f t="shared" si="21"/>
        <v>1</v>
      </c>
      <c r="R166" s="38">
        <f t="shared" si="22"/>
        <v>3</v>
      </c>
      <c r="S166" s="38">
        <f t="shared" si="23"/>
        <v>5</v>
      </c>
      <c r="T166" s="43" t="s">
        <v>304</v>
      </c>
    </row>
    <row r="167" spans="1:20" s="11" customFormat="1" ht="23.25" customHeight="1" x14ac:dyDescent="0.25">
      <c r="A167" s="14">
        <v>153</v>
      </c>
      <c r="B167" s="20" t="s">
        <v>305</v>
      </c>
      <c r="C167" s="14" t="str">
        <f>IF(OR($H$2="",$H$3=""),"", IF(OR($H$2&gt;I167,OR($H$3&gt;O167)),S167,IF(OR($H$2&lt;=F167,$H$3&lt;=L167),$F$14,IF(AND($H$2&lt;G167,$H$3&lt;M167),Q167,R167))))</f>
        <v/>
      </c>
      <c r="D167" s="14" t="s">
        <v>662</v>
      </c>
      <c r="E167" s="14" t="s">
        <v>683</v>
      </c>
      <c r="F167" s="47">
        <v>0.2</v>
      </c>
      <c r="G167" s="47">
        <v>1</v>
      </c>
      <c r="H167" s="47" t="s">
        <v>752</v>
      </c>
      <c r="I167" s="47">
        <v>3</v>
      </c>
      <c r="J167" s="23" t="s">
        <v>699</v>
      </c>
      <c r="K167" s="44" t="s">
        <v>681</v>
      </c>
      <c r="L167" s="17">
        <v>5</v>
      </c>
      <c r="M167" s="14">
        <v>30</v>
      </c>
      <c r="N167" s="28" t="s">
        <v>755</v>
      </c>
      <c r="O167" s="14">
        <v>100</v>
      </c>
      <c r="P167" s="14" t="s">
        <v>682</v>
      </c>
      <c r="Q167" s="38">
        <f t="shared" si="21"/>
        <v>1</v>
      </c>
      <c r="R167" s="38">
        <f t="shared" si="22"/>
        <v>3</v>
      </c>
      <c r="S167" s="38">
        <f t="shared" si="23"/>
        <v>5</v>
      </c>
      <c r="T167" s="43" t="s">
        <v>306</v>
      </c>
    </row>
    <row r="168" spans="1:20" s="11" customFormat="1" ht="23.25" customHeight="1" x14ac:dyDescent="0.25">
      <c r="A168" s="14">
        <v>154</v>
      </c>
      <c r="B168" s="20" t="s">
        <v>307</v>
      </c>
      <c r="C168" s="38" t="str">
        <f t="shared" ref="C168:C175" si="25">IF($H$2="","",IF($H$2&gt;I168,S168,IF($H$2&lt;=F168,$F$14,IF($H$2&lt;G168,Q168,R168))))</f>
        <v/>
      </c>
      <c r="D168" s="14" t="s">
        <v>662</v>
      </c>
      <c r="E168" s="22" t="s">
        <v>719</v>
      </c>
      <c r="F168" s="47">
        <v>0.2</v>
      </c>
      <c r="G168" s="53">
        <v>2</v>
      </c>
      <c r="H168" s="50" t="s">
        <v>756</v>
      </c>
      <c r="I168" s="53">
        <v>10</v>
      </c>
      <c r="J168" s="23" t="s">
        <v>765</v>
      </c>
      <c r="K168" s="45" t="s">
        <v>685</v>
      </c>
      <c r="L168" s="17" t="s">
        <v>685</v>
      </c>
      <c r="M168" s="27" t="s">
        <v>685</v>
      </c>
      <c r="N168" s="27" t="s">
        <v>685</v>
      </c>
      <c r="O168" s="27" t="s">
        <v>685</v>
      </c>
      <c r="P168" s="27" t="s">
        <v>685</v>
      </c>
      <c r="Q168" s="38">
        <f t="shared" si="21"/>
        <v>1</v>
      </c>
      <c r="R168" s="38">
        <f t="shared" si="22"/>
        <v>3</v>
      </c>
      <c r="S168" s="38">
        <f t="shared" si="23"/>
        <v>5</v>
      </c>
      <c r="T168" s="43" t="s">
        <v>308</v>
      </c>
    </row>
    <row r="169" spans="1:20" s="11" customFormat="1" ht="23.25" customHeight="1" x14ac:dyDescent="0.25">
      <c r="A169" s="14">
        <v>155</v>
      </c>
      <c r="B169" s="20" t="s">
        <v>309</v>
      </c>
      <c r="C169" s="38" t="str">
        <f t="shared" si="25"/>
        <v/>
      </c>
      <c r="D169" s="14" t="s">
        <v>663</v>
      </c>
      <c r="E169" s="22" t="s">
        <v>719</v>
      </c>
      <c r="F169" s="47">
        <v>0.2</v>
      </c>
      <c r="G169" s="53">
        <v>2</v>
      </c>
      <c r="H169" s="50" t="s">
        <v>757</v>
      </c>
      <c r="I169" s="53">
        <v>10</v>
      </c>
      <c r="J169" s="23" t="s">
        <v>765</v>
      </c>
      <c r="K169" s="45" t="s">
        <v>685</v>
      </c>
      <c r="L169" s="17" t="s">
        <v>685</v>
      </c>
      <c r="M169" s="27" t="s">
        <v>685</v>
      </c>
      <c r="N169" s="27" t="s">
        <v>685</v>
      </c>
      <c r="O169" s="27" t="s">
        <v>685</v>
      </c>
      <c r="P169" s="27" t="s">
        <v>685</v>
      </c>
      <c r="Q169" s="38">
        <f t="shared" si="21"/>
        <v>3</v>
      </c>
      <c r="R169" s="38">
        <f t="shared" si="22"/>
        <v>5</v>
      </c>
      <c r="S169" s="38">
        <f t="shared" si="23"/>
        <v>6</v>
      </c>
      <c r="T169" s="43" t="s">
        <v>310</v>
      </c>
    </row>
    <row r="170" spans="1:20" s="11" customFormat="1" ht="23.25" customHeight="1" x14ac:dyDescent="0.25">
      <c r="A170" s="14">
        <v>156</v>
      </c>
      <c r="B170" s="20" t="s">
        <v>311</v>
      </c>
      <c r="C170" s="38" t="str">
        <f t="shared" si="25"/>
        <v/>
      </c>
      <c r="D170" s="14" t="s">
        <v>662</v>
      </c>
      <c r="E170" s="22" t="s">
        <v>719</v>
      </c>
      <c r="F170" s="47">
        <v>0.2</v>
      </c>
      <c r="G170" s="53">
        <v>2</v>
      </c>
      <c r="H170" s="50" t="s">
        <v>758</v>
      </c>
      <c r="I170" s="53">
        <v>10</v>
      </c>
      <c r="J170" s="23" t="s">
        <v>765</v>
      </c>
      <c r="K170" s="45" t="s">
        <v>685</v>
      </c>
      <c r="L170" s="17" t="s">
        <v>685</v>
      </c>
      <c r="M170" s="27" t="s">
        <v>685</v>
      </c>
      <c r="N170" s="27" t="s">
        <v>685</v>
      </c>
      <c r="O170" s="27" t="s">
        <v>685</v>
      </c>
      <c r="P170" s="27" t="s">
        <v>685</v>
      </c>
      <c r="Q170" s="38">
        <f t="shared" si="21"/>
        <v>1</v>
      </c>
      <c r="R170" s="38">
        <f t="shared" si="22"/>
        <v>3</v>
      </c>
      <c r="S170" s="38">
        <f t="shared" si="23"/>
        <v>5</v>
      </c>
      <c r="T170" s="43" t="s">
        <v>312</v>
      </c>
    </row>
    <row r="171" spans="1:20" s="11" customFormat="1" ht="23.25" customHeight="1" x14ac:dyDescent="0.25">
      <c r="A171" s="14">
        <v>157</v>
      </c>
      <c r="B171" s="20" t="s">
        <v>313</v>
      </c>
      <c r="C171" s="38" t="str">
        <f t="shared" si="25"/>
        <v/>
      </c>
      <c r="D171" s="14" t="s">
        <v>663</v>
      </c>
      <c r="E171" s="22" t="s">
        <v>719</v>
      </c>
      <c r="F171" s="47">
        <v>0.2</v>
      </c>
      <c r="G171" s="53">
        <v>2</v>
      </c>
      <c r="H171" s="50" t="s">
        <v>759</v>
      </c>
      <c r="I171" s="53">
        <v>10</v>
      </c>
      <c r="J171" s="23" t="s">
        <v>765</v>
      </c>
      <c r="K171" s="45" t="s">
        <v>685</v>
      </c>
      <c r="L171" s="17" t="s">
        <v>685</v>
      </c>
      <c r="M171" s="27" t="s">
        <v>685</v>
      </c>
      <c r="N171" s="27" t="s">
        <v>685</v>
      </c>
      <c r="O171" s="27" t="s">
        <v>685</v>
      </c>
      <c r="P171" s="27" t="s">
        <v>685</v>
      </c>
      <c r="Q171" s="38">
        <f t="shared" si="21"/>
        <v>3</v>
      </c>
      <c r="R171" s="38">
        <f t="shared" si="22"/>
        <v>5</v>
      </c>
      <c r="S171" s="38">
        <f t="shared" si="23"/>
        <v>6</v>
      </c>
      <c r="T171" s="43" t="s">
        <v>314</v>
      </c>
    </row>
    <row r="172" spans="1:20" s="11" customFormat="1" ht="23.25" customHeight="1" x14ac:dyDescent="0.25">
      <c r="A172" s="14">
        <v>158</v>
      </c>
      <c r="B172" s="20" t="s">
        <v>315</v>
      </c>
      <c r="C172" s="38" t="str">
        <f t="shared" si="25"/>
        <v/>
      </c>
      <c r="D172" s="14" t="s">
        <v>662</v>
      </c>
      <c r="E172" s="22" t="s">
        <v>719</v>
      </c>
      <c r="F172" s="47">
        <v>0.2</v>
      </c>
      <c r="G172" s="53">
        <v>2</v>
      </c>
      <c r="H172" s="50" t="s">
        <v>760</v>
      </c>
      <c r="I172" s="53">
        <v>10</v>
      </c>
      <c r="J172" s="23" t="s">
        <v>765</v>
      </c>
      <c r="K172" s="45" t="s">
        <v>685</v>
      </c>
      <c r="L172" s="17" t="s">
        <v>685</v>
      </c>
      <c r="M172" s="27" t="s">
        <v>685</v>
      </c>
      <c r="N172" s="27" t="s">
        <v>685</v>
      </c>
      <c r="O172" s="27" t="s">
        <v>685</v>
      </c>
      <c r="P172" s="27" t="s">
        <v>685</v>
      </c>
      <c r="Q172" s="38">
        <f t="shared" si="21"/>
        <v>1</v>
      </c>
      <c r="R172" s="38">
        <f t="shared" si="22"/>
        <v>3</v>
      </c>
      <c r="S172" s="38">
        <f t="shared" si="23"/>
        <v>5</v>
      </c>
      <c r="T172" s="43" t="s">
        <v>316</v>
      </c>
    </row>
    <row r="173" spans="1:20" s="11" customFormat="1" ht="23.25" customHeight="1" x14ac:dyDescent="0.25">
      <c r="A173" s="14">
        <v>159</v>
      </c>
      <c r="B173" s="20" t="s">
        <v>317</v>
      </c>
      <c r="C173" s="38" t="str">
        <f t="shared" si="25"/>
        <v/>
      </c>
      <c r="D173" s="14" t="s">
        <v>663</v>
      </c>
      <c r="E173" s="22" t="s">
        <v>719</v>
      </c>
      <c r="F173" s="47">
        <v>0.2</v>
      </c>
      <c r="G173" s="53">
        <v>2</v>
      </c>
      <c r="H173" s="50" t="s">
        <v>761</v>
      </c>
      <c r="I173" s="53">
        <v>10</v>
      </c>
      <c r="J173" s="23" t="s">
        <v>765</v>
      </c>
      <c r="K173" s="45" t="s">
        <v>685</v>
      </c>
      <c r="L173" s="17" t="s">
        <v>685</v>
      </c>
      <c r="M173" s="27" t="s">
        <v>685</v>
      </c>
      <c r="N173" s="27" t="s">
        <v>685</v>
      </c>
      <c r="O173" s="27" t="s">
        <v>685</v>
      </c>
      <c r="P173" s="27" t="s">
        <v>685</v>
      </c>
      <c r="Q173" s="38">
        <f t="shared" si="21"/>
        <v>3</v>
      </c>
      <c r="R173" s="38">
        <f t="shared" si="22"/>
        <v>5</v>
      </c>
      <c r="S173" s="38">
        <f t="shared" si="23"/>
        <v>6</v>
      </c>
      <c r="T173" s="43" t="s">
        <v>318</v>
      </c>
    </row>
    <row r="174" spans="1:20" s="11" customFormat="1" ht="23.25" customHeight="1" x14ac:dyDescent="0.25">
      <c r="A174" s="14">
        <v>160</v>
      </c>
      <c r="B174" s="20" t="s">
        <v>319</v>
      </c>
      <c r="C174" s="38" t="str">
        <f t="shared" si="25"/>
        <v/>
      </c>
      <c r="D174" s="14" t="s">
        <v>663</v>
      </c>
      <c r="E174" s="21" t="s">
        <v>762</v>
      </c>
      <c r="F174" s="47">
        <v>200</v>
      </c>
      <c r="G174" s="53">
        <v>500</v>
      </c>
      <c r="H174" s="50" t="s">
        <v>763</v>
      </c>
      <c r="I174" s="53">
        <v>3000</v>
      </c>
      <c r="J174" s="35" t="s">
        <v>764</v>
      </c>
      <c r="K174" s="45" t="s">
        <v>685</v>
      </c>
      <c r="L174" s="17" t="s">
        <v>685</v>
      </c>
      <c r="M174" s="27" t="s">
        <v>685</v>
      </c>
      <c r="N174" s="27" t="s">
        <v>685</v>
      </c>
      <c r="O174" s="27" t="s">
        <v>685</v>
      </c>
      <c r="P174" s="27" t="s">
        <v>685</v>
      </c>
      <c r="Q174" s="38">
        <f t="shared" si="21"/>
        <v>3</v>
      </c>
      <c r="R174" s="38">
        <f t="shared" si="22"/>
        <v>5</v>
      </c>
      <c r="S174" s="38">
        <f t="shared" si="23"/>
        <v>6</v>
      </c>
      <c r="T174" s="43" t="s">
        <v>320</v>
      </c>
    </row>
    <row r="175" spans="1:20" s="11" customFormat="1" ht="23.25" customHeight="1" x14ac:dyDescent="0.25">
      <c r="A175" s="14">
        <v>161</v>
      </c>
      <c r="B175" s="20" t="s">
        <v>321</v>
      </c>
      <c r="C175" s="38" t="str">
        <f t="shared" si="25"/>
        <v/>
      </c>
      <c r="D175" s="14" t="s">
        <v>662</v>
      </c>
      <c r="E175" s="21" t="s">
        <v>762</v>
      </c>
      <c r="F175" s="47">
        <v>200</v>
      </c>
      <c r="G175" s="53">
        <v>800</v>
      </c>
      <c r="H175" s="50" t="s">
        <v>766</v>
      </c>
      <c r="I175" s="53">
        <v>10000</v>
      </c>
      <c r="J175" s="35" t="s">
        <v>764</v>
      </c>
      <c r="K175" s="45" t="s">
        <v>685</v>
      </c>
      <c r="L175" s="17" t="s">
        <v>685</v>
      </c>
      <c r="M175" s="27" t="s">
        <v>685</v>
      </c>
      <c r="N175" s="27" t="s">
        <v>685</v>
      </c>
      <c r="O175" s="27" t="s">
        <v>685</v>
      </c>
      <c r="P175" s="27" t="s">
        <v>685</v>
      </c>
      <c r="Q175" s="38">
        <f t="shared" si="21"/>
        <v>1</v>
      </c>
      <c r="R175" s="38">
        <f t="shared" si="22"/>
        <v>3</v>
      </c>
      <c r="S175" s="38">
        <f t="shared" si="23"/>
        <v>5</v>
      </c>
      <c r="T175" s="43" t="s">
        <v>322</v>
      </c>
    </row>
    <row r="176" spans="1:20" s="11" customFormat="1" ht="23.25" customHeight="1" x14ac:dyDescent="0.25">
      <c r="A176" s="14">
        <v>162</v>
      </c>
      <c r="B176" s="20" t="s">
        <v>323</v>
      </c>
      <c r="C176" s="38" t="str">
        <f>IF(OR($H$2="",$H$3=""),"",IF(AND(OR($H$2&lt;=F176),$H$3&lt;=L176),$F$14,IF(OR($H$2&gt;I176,OR($H$3&gt;O176)),S176,IF(AND(OR($H$2&lt;G176),$H$3&lt;M176),Q176,R176))))</f>
        <v/>
      </c>
      <c r="D176" s="14" t="s">
        <v>662</v>
      </c>
      <c r="E176" s="44" t="s">
        <v>683</v>
      </c>
      <c r="F176" s="47">
        <v>0</v>
      </c>
      <c r="G176" s="47">
        <v>1</v>
      </c>
      <c r="H176" s="52" t="s">
        <v>723</v>
      </c>
      <c r="I176" s="47">
        <v>5</v>
      </c>
      <c r="J176" s="23" t="s">
        <v>699</v>
      </c>
      <c r="K176" s="44" t="s">
        <v>681</v>
      </c>
      <c r="L176" s="17" t="s">
        <v>685</v>
      </c>
      <c r="M176" s="14">
        <v>40</v>
      </c>
      <c r="N176" s="28" t="s">
        <v>723</v>
      </c>
      <c r="O176" s="14">
        <v>150</v>
      </c>
      <c r="P176" s="14" t="s">
        <v>682</v>
      </c>
      <c r="Q176" s="38">
        <f t="shared" si="21"/>
        <v>1</v>
      </c>
      <c r="R176" s="38">
        <f t="shared" si="22"/>
        <v>3</v>
      </c>
      <c r="S176" s="38">
        <f t="shared" si="23"/>
        <v>5</v>
      </c>
      <c r="T176" s="43" t="s">
        <v>324</v>
      </c>
    </row>
    <row r="177" spans="1:20" s="11" customFormat="1" ht="23.25" customHeight="1" x14ac:dyDescent="0.25">
      <c r="A177" s="14">
        <v>163</v>
      </c>
      <c r="B177" s="20" t="s">
        <v>325</v>
      </c>
      <c r="C177" s="38" t="str">
        <f>IF($H$2="","",IF($H$2&gt;I177,S177,IF($H$2&lt;=F177,$F$14,IF($H$2&lt;G177,Q177,R177))))</f>
        <v/>
      </c>
      <c r="D177" s="14" t="s">
        <v>662</v>
      </c>
      <c r="E177" s="69" t="s">
        <v>767</v>
      </c>
      <c r="F177" s="47">
        <v>0</v>
      </c>
      <c r="G177" s="53">
        <v>9</v>
      </c>
      <c r="H177" s="52" t="s">
        <v>723</v>
      </c>
      <c r="I177" s="53">
        <v>85</v>
      </c>
      <c r="J177" s="23" t="s">
        <v>768</v>
      </c>
      <c r="K177" s="45" t="s">
        <v>685</v>
      </c>
      <c r="L177" s="17" t="s">
        <v>685</v>
      </c>
      <c r="M177" s="27" t="s">
        <v>685</v>
      </c>
      <c r="N177" s="27" t="s">
        <v>685</v>
      </c>
      <c r="O177" s="27" t="s">
        <v>685</v>
      </c>
      <c r="P177" s="27" t="s">
        <v>685</v>
      </c>
      <c r="Q177" s="38">
        <f t="shared" si="21"/>
        <v>1</v>
      </c>
      <c r="R177" s="38">
        <f t="shared" si="22"/>
        <v>3</v>
      </c>
      <c r="S177" s="38">
        <f t="shared" si="23"/>
        <v>5</v>
      </c>
      <c r="T177" s="43" t="s">
        <v>326</v>
      </c>
    </row>
    <row r="178" spans="1:20" s="11" customFormat="1" ht="23.25" customHeight="1" x14ac:dyDescent="0.25">
      <c r="A178" s="14">
        <v>164</v>
      </c>
      <c r="B178" s="20" t="s">
        <v>327</v>
      </c>
      <c r="C178" s="38" t="str">
        <f>IF($H$2="","",IF($H$2&gt;I178,S178,IF($H$2&lt;=F178,$F$14,IF($H$2&lt;G178,Q178,R178))))</f>
        <v/>
      </c>
      <c r="D178" s="14" t="s">
        <v>662</v>
      </c>
      <c r="E178" s="69" t="s">
        <v>719</v>
      </c>
      <c r="F178" s="47">
        <v>0</v>
      </c>
      <c r="G178" s="53">
        <v>40</v>
      </c>
      <c r="H178" s="52" t="s">
        <v>723</v>
      </c>
      <c r="I178" s="53">
        <v>60</v>
      </c>
      <c r="J178" s="130" t="s">
        <v>769</v>
      </c>
      <c r="K178" s="45" t="s">
        <v>685</v>
      </c>
      <c r="L178" s="17" t="s">
        <v>685</v>
      </c>
      <c r="M178" s="27" t="s">
        <v>685</v>
      </c>
      <c r="N178" s="27" t="s">
        <v>685</v>
      </c>
      <c r="O178" s="27" t="s">
        <v>685</v>
      </c>
      <c r="P178" s="27" t="s">
        <v>685</v>
      </c>
      <c r="Q178" s="38">
        <f t="shared" si="21"/>
        <v>1</v>
      </c>
      <c r="R178" s="38">
        <f t="shared" si="22"/>
        <v>3</v>
      </c>
      <c r="S178" s="38">
        <f t="shared" si="23"/>
        <v>5</v>
      </c>
      <c r="T178" s="43" t="s">
        <v>328</v>
      </c>
    </row>
    <row r="179" spans="1:20" s="11" customFormat="1" ht="23.25" customHeight="1" x14ac:dyDescent="0.25">
      <c r="A179" s="14">
        <v>165</v>
      </c>
      <c r="B179" s="20" t="s">
        <v>329</v>
      </c>
      <c r="C179" s="38" t="str">
        <f>IF(OR($H$2="",$H$3=""),"",IF(AND(OR($H$2&lt;=F179),$H$3&lt;=L179),$F$14,IF(OR($H$2&gt;I179,OR($H$3&gt;O179)),S179,IF(AND(OR($H$2&lt;G179),$H$3&lt;M179),Q179,R179))))</f>
        <v/>
      </c>
      <c r="D179" s="14" t="s">
        <v>662</v>
      </c>
      <c r="E179" s="44" t="s">
        <v>683</v>
      </c>
      <c r="F179" s="47">
        <v>0</v>
      </c>
      <c r="G179" s="47">
        <v>3</v>
      </c>
      <c r="H179" s="52" t="s">
        <v>723</v>
      </c>
      <c r="I179" s="47">
        <v>30</v>
      </c>
      <c r="J179" s="23" t="s">
        <v>699</v>
      </c>
      <c r="K179" s="44" t="s">
        <v>681</v>
      </c>
      <c r="L179" s="17" t="s">
        <v>685</v>
      </c>
      <c r="M179" s="14">
        <v>50</v>
      </c>
      <c r="N179" s="28" t="s">
        <v>723</v>
      </c>
      <c r="O179" s="14">
        <v>350</v>
      </c>
      <c r="P179" s="14" t="s">
        <v>682</v>
      </c>
      <c r="Q179" s="38">
        <f t="shared" si="21"/>
        <v>1</v>
      </c>
      <c r="R179" s="38">
        <f t="shared" si="22"/>
        <v>3</v>
      </c>
      <c r="S179" s="38">
        <f t="shared" si="23"/>
        <v>5</v>
      </c>
      <c r="T179" s="43" t="s">
        <v>330</v>
      </c>
    </row>
    <row r="180" spans="1:20" s="11" customFormat="1" ht="23.25" customHeight="1" x14ac:dyDescent="0.25">
      <c r="A180" s="14">
        <v>166</v>
      </c>
      <c r="B180" s="20" t="s">
        <v>331</v>
      </c>
      <c r="C180" s="38" t="str">
        <f>IF(OR($H$2="",$H$3=""),"",IF(AND(OR($H$2&lt;=F180),$H$3&lt;=L180),$F$14,IF(OR($H$2&gt;I180,OR($H$3&gt;O180)),S180,IF(AND(OR($H$2&lt;G180),$H$3&lt;M180),Q180,R180))))</f>
        <v/>
      </c>
      <c r="D180" s="14" t="s">
        <v>663</v>
      </c>
      <c r="E180" s="44" t="s">
        <v>683</v>
      </c>
      <c r="F180" s="47">
        <v>0</v>
      </c>
      <c r="G180" s="47">
        <v>2</v>
      </c>
      <c r="H180" s="52" t="s">
        <v>723</v>
      </c>
      <c r="I180" s="47">
        <v>10</v>
      </c>
      <c r="J180" s="23" t="s">
        <v>699</v>
      </c>
      <c r="K180" s="44" t="s">
        <v>681</v>
      </c>
      <c r="L180" s="17" t="s">
        <v>685</v>
      </c>
      <c r="M180" s="14">
        <v>30</v>
      </c>
      <c r="N180" s="28" t="s">
        <v>723</v>
      </c>
      <c r="O180" s="14">
        <v>150</v>
      </c>
      <c r="P180" s="14" t="s">
        <v>682</v>
      </c>
      <c r="Q180" s="38">
        <f t="shared" si="21"/>
        <v>3</v>
      </c>
      <c r="R180" s="38">
        <f t="shared" si="22"/>
        <v>5</v>
      </c>
      <c r="S180" s="38">
        <f t="shared" si="23"/>
        <v>6</v>
      </c>
      <c r="T180" s="43" t="s">
        <v>332</v>
      </c>
    </row>
    <row r="181" spans="1:20" s="11" customFormat="1" ht="23.25" customHeight="1" x14ac:dyDescent="0.25">
      <c r="A181" s="14">
        <v>167</v>
      </c>
      <c r="B181" s="20" t="s">
        <v>333</v>
      </c>
      <c r="C181" s="38" t="str">
        <f>IF(OR($H$2="",$H$3=""),"",IF(AND(OR($H$2&lt;=F181),$H$3&lt;=L181),$F$14,IF(OR($H$2&gt;I181,OR($H$3&gt;O181)),S181,IF(AND(OR($H$2&lt;G181),$H$3&lt;M181),Q181,R181))))</f>
        <v/>
      </c>
      <c r="D181" s="14" t="s">
        <v>662</v>
      </c>
      <c r="E181" s="44" t="s">
        <v>683</v>
      </c>
      <c r="F181" s="47">
        <v>0</v>
      </c>
      <c r="G181" s="47">
        <v>0.5</v>
      </c>
      <c r="H181" s="52" t="s">
        <v>723</v>
      </c>
      <c r="I181" s="47">
        <v>5</v>
      </c>
      <c r="J181" s="23" t="s">
        <v>699</v>
      </c>
      <c r="K181" s="44" t="s">
        <v>681</v>
      </c>
      <c r="L181" s="17" t="s">
        <v>685</v>
      </c>
      <c r="M181" s="14">
        <v>30</v>
      </c>
      <c r="N181" s="28" t="s">
        <v>723</v>
      </c>
      <c r="O181" s="14">
        <v>150</v>
      </c>
      <c r="P181" s="14" t="s">
        <v>682</v>
      </c>
      <c r="Q181" s="38">
        <f t="shared" si="21"/>
        <v>1</v>
      </c>
      <c r="R181" s="38">
        <f t="shared" si="22"/>
        <v>3</v>
      </c>
      <c r="S181" s="38">
        <f t="shared" si="23"/>
        <v>5</v>
      </c>
      <c r="T181" s="43" t="s">
        <v>334</v>
      </c>
    </row>
    <row r="182" spans="1:20" s="11" customFormat="1" ht="23.25" customHeight="1" x14ac:dyDescent="0.25">
      <c r="A182" s="14">
        <v>168</v>
      </c>
      <c r="B182" s="20" t="s">
        <v>335</v>
      </c>
      <c r="C182" s="38" t="str">
        <f>IF(OR($H$2="",$H$3=""),"",IF(AND(OR($H$2&lt;F182),$H$3&lt;=L182),$F$14,IF(OR($H$2&gt;I182,OR($H$3&gt;O182)),S182,IF(AND(OR($H$2&lt;=G182),$H$3&lt;=M182),Q182,R182))))</f>
        <v/>
      </c>
      <c r="D182" s="14" t="s">
        <v>662</v>
      </c>
      <c r="E182" s="14" t="s">
        <v>683</v>
      </c>
      <c r="F182" s="47">
        <v>0.04</v>
      </c>
      <c r="G182" s="47">
        <v>0.1</v>
      </c>
      <c r="H182" s="47" t="s">
        <v>770</v>
      </c>
      <c r="I182" s="47">
        <v>2</v>
      </c>
      <c r="J182" s="23" t="s">
        <v>699</v>
      </c>
      <c r="K182" s="44" t="s">
        <v>681</v>
      </c>
      <c r="L182" s="17" t="s">
        <v>685</v>
      </c>
      <c r="M182" s="14">
        <v>10</v>
      </c>
      <c r="N182" s="28" t="s">
        <v>734</v>
      </c>
      <c r="O182" s="14">
        <v>50</v>
      </c>
      <c r="P182" s="14" t="s">
        <v>682</v>
      </c>
      <c r="Q182" s="38">
        <f t="shared" si="21"/>
        <v>1</v>
      </c>
      <c r="R182" s="38">
        <f t="shared" si="22"/>
        <v>3</v>
      </c>
      <c r="S182" s="38">
        <f t="shared" si="23"/>
        <v>5</v>
      </c>
      <c r="T182" s="43" t="s">
        <v>336</v>
      </c>
    </row>
    <row r="183" spans="1:20" s="11" customFormat="1" ht="23.25" customHeight="1" x14ac:dyDescent="0.25">
      <c r="A183" s="14">
        <v>169</v>
      </c>
      <c r="B183" s="20" t="s">
        <v>337</v>
      </c>
      <c r="C183" s="38" t="str">
        <f>IF(OR($H$2="",$H$3=""),"",IF(AND(OR($H$2&lt;F183),$H$3&lt;=L183),$F$14,IF(OR($H$2&gt;I183,OR($H$3&gt;O183)),S183,IF(AND(OR($H$2&lt;=G183),$H$3&lt;=M183),Q183,R183))))</f>
        <v/>
      </c>
      <c r="D183" s="14" t="s">
        <v>662</v>
      </c>
      <c r="E183" s="14" t="s">
        <v>683</v>
      </c>
      <c r="F183" s="47">
        <v>0.04</v>
      </c>
      <c r="G183" s="47">
        <v>0.1</v>
      </c>
      <c r="H183" s="47" t="s">
        <v>770</v>
      </c>
      <c r="I183" s="47">
        <v>2</v>
      </c>
      <c r="J183" s="23" t="s">
        <v>699</v>
      </c>
      <c r="K183" s="44" t="s">
        <v>681</v>
      </c>
      <c r="L183" s="17" t="s">
        <v>685</v>
      </c>
      <c r="M183" s="14">
        <v>10</v>
      </c>
      <c r="N183" s="28" t="s">
        <v>734</v>
      </c>
      <c r="O183" s="14">
        <v>50</v>
      </c>
      <c r="P183" s="14" t="s">
        <v>682</v>
      </c>
      <c r="Q183" s="38">
        <f t="shared" si="21"/>
        <v>1</v>
      </c>
      <c r="R183" s="38">
        <f t="shared" si="22"/>
        <v>3</v>
      </c>
      <c r="S183" s="38">
        <f t="shared" si="23"/>
        <v>5</v>
      </c>
      <c r="T183" s="43" t="s">
        <v>338</v>
      </c>
    </row>
    <row r="184" spans="1:20" s="11" customFormat="1" ht="23.25" customHeight="1" x14ac:dyDescent="0.25">
      <c r="A184" s="14">
        <v>170</v>
      </c>
      <c r="B184" s="20" t="s">
        <v>339</v>
      </c>
      <c r="C184" s="38" t="str">
        <f>IF(OR($H$2="",$H$3=""),"",IF(AND(OR($H$2&lt;F184),$H$3&lt;=L184),$F$14,IF(OR($H$2&gt;I184,OR($H$3&gt;O184)),S184,IF(AND(OR($H$2&lt;=G184),$H$3&lt;=M184),Q184,R184))))</f>
        <v/>
      </c>
      <c r="D184" s="14" t="s">
        <v>662</v>
      </c>
      <c r="E184" s="14" t="s">
        <v>683</v>
      </c>
      <c r="F184" s="47">
        <v>0.1</v>
      </c>
      <c r="G184" s="47">
        <v>5</v>
      </c>
      <c r="H184" s="47" t="s">
        <v>771</v>
      </c>
      <c r="I184" s="47">
        <v>10</v>
      </c>
      <c r="J184" s="23" t="s">
        <v>699</v>
      </c>
      <c r="K184" s="44" t="s">
        <v>681</v>
      </c>
      <c r="L184" s="17" t="s">
        <v>685</v>
      </c>
      <c r="M184" s="14">
        <v>50</v>
      </c>
      <c r="N184" s="28" t="s">
        <v>734</v>
      </c>
      <c r="O184" s="14">
        <v>300</v>
      </c>
      <c r="P184" s="14" t="s">
        <v>682</v>
      </c>
      <c r="Q184" s="38">
        <f t="shared" si="21"/>
        <v>1</v>
      </c>
      <c r="R184" s="38">
        <f t="shared" si="22"/>
        <v>3</v>
      </c>
      <c r="S184" s="38">
        <f t="shared" si="23"/>
        <v>5</v>
      </c>
      <c r="T184" s="43" t="s">
        <v>340</v>
      </c>
    </row>
    <row r="185" spans="1:20" s="11" customFormat="1" ht="23.25" customHeight="1" x14ac:dyDescent="0.25">
      <c r="A185" s="14">
        <v>171</v>
      </c>
      <c r="B185" s="20" t="s">
        <v>341</v>
      </c>
      <c r="C185" s="38" t="str">
        <f>IF(OR($H$2="",$H$3=""),"",IF(AND(OR($H$2&lt;=F185),$H$3&lt;=L185),$F$14,IF(OR($H$2&gt;I185,OR($H$3&gt;O185)),S185,IF(AND(OR($H$2&lt;G185),$H$3&lt;M185),Q185,R185))))</f>
        <v/>
      </c>
      <c r="D185" s="14" t="s">
        <v>663</v>
      </c>
      <c r="E185" s="44" t="s">
        <v>683</v>
      </c>
      <c r="F185" s="47">
        <v>0</v>
      </c>
      <c r="G185" s="47">
        <v>1</v>
      </c>
      <c r="H185" s="52" t="s">
        <v>723</v>
      </c>
      <c r="I185" s="47">
        <v>5</v>
      </c>
      <c r="J185" s="23" t="s">
        <v>699</v>
      </c>
      <c r="K185" s="44" t="s">
        <v>681</v>
      </c>
      <c r="L185" s="17" t="s">
        <v>685</v>
      </c>
      <c r="M185" s="14">
        <v>50</v>
      </c>
      <c r="N185" s="28" t="s">
        <v>723</v>
      </c>
      <c r="O185" s="14">
        <v>150</v>
      </c>
      <c r="P185" s="14" t="s">
        <v>682</v>
      </c>
      <c r="Q185" s="38">
        <f t="shared" si="21"/>
        <v>3</v>
      </c>
      <c r="R185" s="38">
        <f t="shared" si="22"/>
        <v>5</v>
      </c>
      <c r="S185" s="38">
        <f t="shared" si="23"/>
        <v>6</v>
      </c>
      <c r="T185" s="43" t="s">
        <v>342</v>
      </c>
    </row>
    <row r="186" spans="1:20" s="11" customFormat="1" ht="23.25" customHeight="1" x14ac:dyDescent="0.25">
      <c r="A186" s="14">
        <v>172</v>
      </c>
      <c r="B186" s="20" t="s">
        <v>343</v>
      </c>
      <c r="C186" s="38" t="str">
        <f t="shared" ref="C186:C192" si="26">IF($H$2="","",IF($H$2&gt;I186,S186,IF($H$2&lt;=F186,$F$14,IF($H$2&lt;G186,Q186,R186))))</f>
        <v/>
      </c>
      <c r="D186" s="14" t="s">
        <v>662</v>
      </c>
      <c r="E186" s="22" t="s">
        <v>719</v>
      </c>
      <c r="F186" s="47">
        <v>0.1</v>
      </c>
      <c r="G186" s="53">
        <v>3</v>
      </c>
      <c r="H186" s="50" t="s">
        <v>772</v>
      </c>
      <c r="I186" s="53">
        <v>7</v>
      </c>
      <c r="J186" s="24" t="s">
        <v>773</v>
      </c>
      <c r="K186" s="45" t="s">
        <v>685</v>
      </c>
      <c r="L186" s="17" t="s">
        <v>685</v>
      </c>
      <c r="M186" s="27" t="s">
        <v>685</v>
      </c>
      <c r="N186" s="27" t="s">
        <v>685</v>
      </c>
      <c r="O186" s="27" t="s">
        <v>685</v>
      </c>
      <c r="P186" s="27" t="s">
        <v>685</v>
      </c>
      <c r="Q186" s="38">
        <f t="shared" si="21"/>
        <v>1</v>
      </c>
      <c r="R186" s="38">
        <f t="shared" si="22"/>
        <v>3</v>
      </c>
      <c r="S186" s="38">
        <f t="shared" si="23"/>
        <v>5</v>
      </c>
      <c r="T186" s="43" t="s">
        <v>344</v>
      </c>
    </row>
    <row r="187" spans="1:20" s="11" customFormat="1" ht="23.25" customHeight="1" x14ac:dyDescent="0.25">
      <c r="A187" s="14">
        <v>173</v>
      </c>
      <c r="B187" s="20" t="s">
        <v>345</v>
      </c>
      <c r="C187" s="38" t="str">
        <f t="shared" si="26"/>
        <v/>
      </c>
      <c r="D187" s="14" t="s">
        <v>663</v>
      </c>
      <c r="E187" s="22" t="s">
        <v>719</v>
      </c>
      <c r="F187" s="47">
        <v>300</v>
      </c>
      <c r="G187" s="53">
        <v>20000</v>
      </c>
      <c r="H187" s="50" t="s">
        <v>679</v>
      </c>
      <c r="I187" s="53">
        <v>100000</v>
      </c>
      <c r="J187" s="24" t="s">
        <v>680</v>
      </c>
      <c r="K187" s="45" t="s">
        <v>685</v>
      </c>
      <c r="L187" s="17" t="s">
        <v>685</v>
      </c>
      <c r="M187" s="27" t="s">
        <v>685</v>
      </c>
      <c r="N187" s="27" t="s">
        <v>685</v>
      </c>
      <c r="O187" s="27" t="s">
        <v>685</v>
      </c>
      <c r="P187" s="27" t="s">
        <v>685</v>
      </c>
      <c r="Q187" s="38">
        <f t="shared" si="21"/>
        <v>3</v>
      </c>
      <c r="R187" s="38">
        <f t="shared" si="22"/>
        <v>5</v>
      </c>
      <c r="S187" s="38">
        <f t="shared" si="23"/>
        <v>6</v>
      </c>
      <c r="T187" s="43" t="s">
        <v>346</v>
      </c>
    </row>
    <row r="188" spans="1:20" s="11" customFormat="1" ht="23.25" customHeight="1" x14ac:dyDescent="0.25">
      <c r="A188" s="14">
        <v>174</v>
      </c>
      <c r="B188" s="20" t="s">
        <v>347</v>
      </c>
      <c r="C188" s="38" t="str">
        <f t="shared" si="26"/>
        <v/>
      </c>
      <c r="D188" s="14" t="s">
        <v>663</v>
      </c>
      <c r="E188" s="22" t="s">
        <v>719</v>
      </c>
      <c r="F188" s="47">
        <v>2</v>
      </c>
      <c r="G188" s="53">
        <v>60</v>
      </c>
      <c r="H188" s="50" t="s">
        <v>774</v>
      </c>
      <c r="I188" s="53">
        <v>500</v>
      </c>
      <c r="J188" s="24" t="s">
        <v>680</v>
      </c>
      <c r="K188" s="45" t="s">
        <v>685</v>
      </c>
      <c r="L188" s="17" t="s">
        <v>685</v>
      </c>
      <c r="M188" s="27" t="s">
        <v>685</v>
      </c>
      <c r="N188" s="27" t="s">
        <v>685</v>
      </c>
      <c r="O188" s="27" t="s">
        <v>685</v>
      </c>
      <c r="P188" s="27" t="s">
        <v>685</v>
      </c>
      <c r="Q188" s="38">
        <f t="shared" si="21"/>
        <v>3</v>
      </c>
      <c r="R188" s="38">
        <f t="shared" si="22"/>
        <v>5</v>
      </c>
      <c r="S188" s="38">
        <f t="shared" si="23"/>
        <v>6</v>
      </c>
      <c r="T188" s="43" t="s">
        <v>348</v>
      </c>
    </row>
    <row r="189" spans="1:20" s="11" customFormat="1" ht="23.25" customHeight="1" x14ac:dyDescent="0.25">
      <c r="A189" s="14">
        <v>175</v>
      </c>
      <c r="B189" s="20" t="s">
        <v>349</v>
      </c>
      <c r="C189" s="38" t="str">
        <f t="shared" si="26"/>
        <v/>
      </c>
      <c r="D189" s="14" t="s">
        <v>662</v>
      </c>
      <c r="E189" s="22" t="s">
        <v>719</v>
      </c>
      <c r="F189" s="47">
        <v>1</v>
      </c>
      <c r="G189" s="53">
        <v>10</v>
      </c>
      <c r="H189" s="50" t="s">
        <v>775</v>
      </c>
      <c r="I189" s="53">
        <v>40</v>
      </c>
      <c r="J189" s="24" t="s">
        <v>773</v>
      </c>
      <c r="K189" s="45" t="s">
        <v>685</v>
      </c>
      <c r="L189" s="17" t="s">
        <v>685</v>
      </c>
      <c r="M189" s="27" t="s">
        <v>685</v>
      </c>
      <c r="N189" s="27" t="s">
        <v>685</v>
      </c>
      <c r="O189" s="27" t="s">
        <v>685</v>
      </c>
      <c r="P189" s="27" t="s">
        <v>685</v>
      </c>
      <c r="Q189" s="38">
        <f t="shared" si="21"/>
        <v>1</v>
      </c>
      <c r="R189" s="38">
        <f t="shared" si="22"/>
        <v>3</v>
      </c>
      <c r="S189" s="38">
        <f t="shared" si="23"/>
        <v>5</v>
      </c>
      <c r="T189" s="43" t="s">
        <v>350</v>
      </c>
    </row>
    <row r="190" spans="1:20" s="11" customFormat="1" ht="23.25" customHeight="1" x14ac:dyDescent="0.25">
      <c r="A190" s="14">
        <v>176</v>
      </c>
      <c r="B190" s="20" t="s">
        <v>351</v>
      </c>
      <c r="C190" s="38" t="str">
        <f t="shared" si="26"/>
        <v/>
      </c>
      <c r="D190" s="14" t="s">
        <v>662</v>
      </c>
      <c r="E190" s="22" t="s">
        <v>719</v>
      </c>
      <c r="F190" s="47">
        <v>0.5</v>
      </c>
      <c r="G190" s="53">
        <v>10</v>
      </c>
      <c r="H190" s="50" t="s">
        <v>776</v>
      </c>
      <c r="I190" s="53">
        <v>80</v>
      </c>
      <c r="J190" s="24" t="s">
        <v>777</v>
      </c>
      <c r="K190" s="45" t="s">
        <v>685</v>
      </c>
      <c r="L190" s="17" t="s">
        <v>685</v>
      </c>
      <c r="M190" s="27" t="s">
        <v>685</v>
      </c>
      <c r="N190" s="27" t="s">
        <v>685</v>
      </c>
      <c r="O190" s="27" t="s">
        <v>685</v>
      </c>
      <c r="P190" s="27" t="s">
        <v>685</v>
      </c>
      <c r="Q190" s="38">
        <f t="shared" si="21"/>
        <v>1</v>
      </c>
      <c r="R190" s="38">
        <f t="shared" si="22"/>
        <v>3</v>
      </c>
      <c r="S190" s="38">
        <f t="shared" si="23"/>
        <v>5</v>
      </c>
      <c r="T190" s="43" t="s">
        <v>352</v>
      </c>
    </row>
    <row r="191" spans="1:20" s="11" customFormat="1" ht="23.25" customHeight="1" x14ac:dyDescent="0.25">
      <c r="A191" s="14">
        <v>177</v>
      </c>
      <c r="B191" s="20" t="s">
        <v>353</v>
      </c>
      <c r="C191" s="38" t="str">
        <f t="shared" si="26"/>
        <v/>
      </c>
      <c r="D191" s="14" t="s">
        <v>662</v>
      </c>
      <c r="E191" s="22" t="s">
        <v>719</v>
      </c>
      <c r="F191" s="47">
        <v>500</v>
      </c>
      <c r="G191" s="53">
        <v>15000</v>
      </c>
      <c r="H191" s="50" t="s">
        <v>779</v>
      </c>
      <c r="I191" s="53">
        <v>80000</v>
      </c>
      <c r="J191" s="24" t="s">
        <v>778</v>
      </c>
      <c r="K191" s="45" t="s">
        <v>685</v>
      </c>
      <c r="L191" s="17" t="s">
        <v>685</v>
      </c>
      <c r="M191" s="27" t="s">
        <v>685</v>
      </c>
      <c r="N191" s="27" t="s">
        <v>685</v>
      </c>
      <c r="O191" s="27" t="s">
        <v>685</v>
      </c>
      <c r="P191" s="27" t="s">
        <v>685</v>
      </c>
      <c r="Q191" s="38">
        <f t="shared" si="21"/>
        <v>1</v>
      </c>
      <c r="R191" s="38">
        <f t="shared" si="22"/>
        <v>3</v>
      </c>
      <c r="S191" s="38">
        <f t="shared" si="23"/>
        <v>5</v>
      </c>
      <c r="T191" s="43" t="s">
        <v>354</v>
      </c>
    </row>
    <row r="192" spans="1:20" s="11" customFormat="1" ht="23.25" customHeight="1" x14ac:dyDescent="0.25">
      <c r="A192" s="14">
        <v>178</v>
      </c>
      <c r="B192" s="20" t="s">
        <v>355</v>
      </c>
      <c r="C192" s="38" t="str">
        <f t="shared" si="26"/>
        <v/>
      </c>
      <c r="D192" s="14" t="s">
        <v>661</v>
      </c>
      <c r="E192" s="22" t="s">
        <v>719</v>
      </c>
      <c r="F192" s="47">
        <v>5000</v>
      </c>
      <c r="G192" s="53">
        <v>30000</v>
      </c>
      <c r="H192" s="50" t="s">
        <v>780</v>
      </c>
      <c r="I192" s="53">
        <v>80000</v>
      </c>
      <c r="J192" s="24" t="s">
        <v>778</v>
      </c>
      <c r="K192" s="45" t="s">
        <v>685</v>
      </c>
      <c r="L192" s="17" t="s">
        <v>685</v>
      </c>
      <c r="M192" s="27" t="s">
        <v>685</v>
      </c>
      <c r="N192" s="27" t="s">
        <v>685</v>
      </c>
      <c r="O192" s="27" t="s">
        <v>685</v>
      </c>
      <c r="P192" s="27" t="s">
        <v>685</v>
      </c>
      <c r="Q192" s="38">
        <f t="shared" si="21"/>
        <v>1</v>
      </c>
      <c r="R192" s="38">
        <f t="shared" si="22"/>
        <v>2</v>
      </c>
      <c r="S192" s="38">
        <f t="shared" si="23"/>
        <v>4</v>
      </c>
      <c r="T192" s="43" t="s">
        <v>356</v>
      </c>
    </row>
    <row r="193" spans="1:20" s="11" customFormat="1" ht="23.25" customHeight="1" x14ac:dyDescent="0.25">
      <c r="A193" s="14">
        <v>179</v>
      </c>
      <c r="B193" s="20" t="s">
        <v>357</v>
      </c>
      <c r="C193" s="38" t="str">
        <f>IF($H$2="","",IF($H$2&gt;I193,S193,IF($H$2&lt;=F193,$F$14,IF($H$2&lt;=G193,Q193,R193))))</f>
        <v/>
      </c>
      <c r="D193" s="14" t="s">
        <v>663</v>
      </c>
      <c r="E193" s="69" t="s">
        <v>719</v>
      </c>
      <c r="F193" s="47">
        <v>0</v>
      </c>
      <c r="G193" s="53">
        <v>3000</v>
      </c>
      <c r="H193" s="52" t="s">
        <v>723</v>
      </c>
      <c r="I193" s="53">
        <v>7000</v>
      </c>
      <c r="J193" s="24" t="s">
        <v>777</v>
      </c>
      <c r="K193" s="45" t="s">
        <v>685</v>
      </c>
      <c r="L193" s="17" t="s">
        <v>685</v>
      </c>
      <c r="M193" s="27" t="s">
        <v>685</v>
      </c>
      <c r="N193" s="27" t="s">
        <v>685</v>
      </c>
      <c r="O193" s="27" t="s">
        <v>685</v>
      </c>
      <c r="P193" s="27" t="s">
        <v>685</v>
      </c>
      <c r="Q193" s="38">
        <f t="shared" si="21"/>
        <v>3</v>
      </c>
      <c r="R193" s="38">
        <f t="shared" si="22"/>
        <v>5</v>
      </c>
      <c r="S193" s="38">
        <f t="shared" si="23"/>
        <v>6</v>
      </c>
      <c r="T193" s="43" t="s">
        <v>358</v>
      </c>
    </row>
    <row r="194" spans="1:20" s="11" customFormat="1" ht="23.25" customHeight="1" x14ac:dyDescent="0.25">
      <c r="A194" s="14">
        <v>180</v>
      </c>
      <c r="B194" s="20" t="s">
        <v>359</v>
      </c>
      <c r="C194" s="38" t="str">
        <f>IF($H$2="","",IF($H$2&gt;I194,S194,IF($H$2&lt;=F194,$F$14,IF($H$2&lt;G194,Q194,R194))))</f>
        <v/>
      </c>
      <c r="D194" s="14" t="s">
        <v>662</v>
      </c>
      <c r="E194" s="22" t="s">
        <v>719</v>
      </c>
      <c r="F194" s="47">
        <v>10</v>
      </c>
      <c r="G194" s="53">
        <v>100</v>
      </c>
      <c r="H194" s="50" t="s">
        <v>781</v>
      </c>
      <c r="I194" s="53">
        <v>1000</v>
      </c>
      <c r="J194" s="24" t="s">
        <v>777</v>
      </c>
      <c r="K194" s="45" t="s">
        <v>685</v>
      </c>
      <c r="L194" s="17" t="s">
        <v>685</v>
      </c>
      <c r="M194" s="27" t="s">
        <v>685</v>
      </c>
      <c r="N194" s="27" t="s">
        <v>685</v>
      </c>
      <c r="O194" s="27" t="s">
        <v>685</v>
      </c>
      <c r="P194" s="27" t="s">
        <v>685</v>
      </c>
      <c r="Q194" s="38">
        <f t="shared" si="21"/>
        <v>1</v>
      </c>
      <c r="R194" s="38">
        <f t="shared" si="22"/>
        <v>3</v>
      </c>
      <c r="S194" s="38">
        <f t="shared" si="23"/>
        <v>5</v>
      </c>
      <c r="T194" s="43" t="s">
        <v>360</v>
      </c>
    </row>
    <row r="195" spans="1:20" s="11" customFormat="1" ht="23.25" customHeight="1" x14ac:dyDescent="0.25">
      <c r="A195" s="14">
        <v>181</v>
      </c>
      <c r="B195" s="20" t="s">
        <v>361</v>
      </c>
      <c r="C195" s="14" t="str">
        <f>IF(OR($H$2="",$H$3=""),"", IF(OR($H$2&gt;I195,OR($H$3&gt;O195)),S195,IF(OR($H$2&lt;=F195,$H$3&lt;=L195),$F$14,IF(AND($H$2&lt;G195,$H$3&lt;M195),Q195,R195))))</f>
        <v/>
      </c>
      <c r="D195" s="14" t="s">
        <v>661</v>
      </c>
      <c r="E195" s="44" t="s">
        <v>683</v>
      </c>
      <c r="F195" s="47">
        <v>0</v>
      </c>
      <c r="G195" s="47">
        <v>1</v>
      </c>
      <c r="H195" s="54" t="s">
        <v>723</v>
      </c>
      <c r="I195" s="47">
        <v>2</v>
      </c>
      <c r="J195" s="23" t="s">
        <v>699</v>
      </c>
      <c r="K195" s="44" t="s">
        <v>681</v>
      </c>
      <c r="L195" s="14">
        <v>5</v>
      </c>
      <c r="M195" s="28">
        <v>10</v>
      </c>
      <c r="N195" s="28" t="s">
        <v>723</v>
      </c>
      <c r="O195" s="14">
        <v>40</v>
      </c>
      <c r="P195" s="14" t="s">
        <v>682</v>
      </c>
      <c r="Q195" s="38">
        <f t="shared" si="21"/>
        <v>1</v>
      </c>
      <c r="R195" s="38">
        <f t="shared" si="22"/>
        <v>2</v>
      </c>
      <c r="S195" s="38">
        <f t="shared" si="23"/>
        <v>4</v>
      </c>
      <c r="T195" s="43" t="s">
        <v>362</v>
      </c>
    </row>
    <row r="196" spans="1:20" s="11" customFormat="1" ht="23.25" customHeight="1" x14ac:dyDescent="0.25">
      <c r="A196" s="14">
        <v>182</v>
      </c>
      <c r="B196" s="20" t="s">
        <v>363</v>
      </c>
      <c r="C196" s="14" t="str">
        <f>IF(OR($H$2="",$H$3=""),"", IF(OR($H$2&gt;I196,OR($H$3&gt;O196)),S196,IF(OR($H$2&lt;=F196,$H$3&lt;=L196),$F$14,IF(AND($H$2&lt;G196,$H$3&lt;M196),Q196,R196))))</f>
        <v/>
      </c>
      <c r="D196" s="14" t="s">
        <v>661</v>
      </c>
      <c r="E196" s="44" t="s">
        <v>683</v>
      </c>
      <c r="F196" s="47">
        <v>0</v>
      </c>
      <c r="G196" s="47">
        <v>2</v>
      </c>
      <c r="H196" s="54" t="s">
        <v>723</v>
      </c>
      <c r="I196" s="47">
        <v>5</v>
      </c>
      <c r="J196" s="23" t="s">
        <v>699</v>
      </c>
      <c r="K196" s="44" t="s">
        <v>681</v>
      </c>
      <c r="L196" s="14">
        <v>5</v>
      </c>
      <c r="M196" s="28">
        <v>30</v>
      </c>
      <c r="N196" s="28" t="s">
        <v>723</v>
      </c>
      <c r="O196" s="14">
        <v>80</v>
      </c>
      <c r="P196" s="14" t="s">
        <v>682</v>
      </c>
      <c r="Q196" s="38">
        <f t="shared" si="21"/>
        <v>1</v>
      </c>
      <c r="R196" s="38">
        <f t="shared" si="22"/>
        <v>2</v>
      </c>
      <c r="S196" s="38">
        <f t="shared" si="23"/>
        <v>4</v>
      </c>
      <c r="T196" s="43" t="s">
        <v>364</v>
      </c>
    </row>
    <row r="197" spans="1:20" s="11" customFormat="1" ht="23.25" customHeight="1" x14ac:dyDescent="0.25">
      <c r="A197" s="14">
        <v>183</v>
      </c>
      <c r="B197" s="20" t="s">
        <v>365</v>
      </c>
      <c r="C197" s="38" t="str">
        <f>IF($H$2="","",IF($H$2&gt;I197,S197,IF($H$2&lt;F197,$F$14,IF($H$2&lt;G197,Q197,R197))))</f>
        <v/>
      </c>
      <c r="D197" s="14" t="s">
        <v>662</v>
      </c>
      <c r="E197" s="22" t="s">
        <v>719</v>
      </c>
      <c r="F197" s="47">
        <v>2</v>
      </c>
      <c r="G197" s="53">
        <v>100</v>
      </c>
      <c r="H197" s="50" t="s">
        <v>781</v>
      </c>
      <c r="I197" s="53">
        <v>1000</v>
      </c>
      <c r="J197" s="24" t="s">
        <v>777</v>
      </c>
      <c r="K197" s="45" t="s">
        <v>685</v>
      </c>
      <c r="L197" s="17" t="s">
        <v>685</v>
      </c>
      <c r="M197" s="27" t="s">
        <v>685</v>
      </c>
      <c r="N197" s="27" t="s">
        <v>685</v>
      </c>
      <c r="O197" s="27" t="s">
        <v>685</v>
      </c>
      <c r="P197" s="27" t="s">
        <v>685</v>
      </c>
      <c r="Q197" s="38">
        <f t="shared" si="21"/>
        <v>1</v>
      </c>
      <c r="R197" s="38">
        <f t="shared" si="22"/>
        <v>3</v>
      </c>
      <c r="S197" s="38">
        <f t="shared" si="23"/>
        <v>5</v>
      </c>
      <c r="T197" s="43" t="s">
        <v>366</v>
      </c>
    </row>
    <row r="198" spans="1:20" s="11" customFormat="1" ht="23.25" customHeight="1" x14ac:dyDescent="0.25">
      <c r="A198" s="14">
        <v>184</v>
      </c>
      <c r="B198" s="20" t="s">
        <v>367</v>
      </c>
      <c r="C198" s="38" t="str">
        <f>IF($H$2="","",IF($H$2&gt;I198,S198,IF($H$2&lt;F198,$F$14,IF($H$2&lt;G198,Q198,R198))))</f>
        <v/>
      </c>
      <c r="D198" s="14" t="s">
        <v>661</v>
      </c>
      <c r="E198" s="22" t="s">
        <v>719</v>
      </c>
      <c r="F198" s="47">
        <v>5</v>
      </c>
      <c r="G198" s="53">
        <v>60</v>
      </c>
      <c r="H198" s="50" t="s">
        <v>782</v>
      </c>
      <c r="I198" s="53">
        <v>250</v>
      </c>
      <c r="J198" s="24" t="s">
        <v>773</v>
      </c>
      <c r="K198" s="45" t="s">
        <v>685</v>
      </c>
      <c r="L198" s="17" t="s">
        <v>685</v>
      </c>
      <c r="M198" s="27" t="s">
        <v>685</v>
      </c>
      <c r="N198" s="27" t="s">
        <v>685</v>
      </c>
      <c r="O198" s="27" t="s">
        <v>685</v>
      </c>
      <c r="P198" s="27" t="s">
        <v>685</v>
      </c>
      <c r="Q198" s="38">
        <f t="shared" si="21"/>
        <v>1</v>
      </c>
      <c r="R198" s="38">
        <f t="shared" si="22"/>
        <v>2</v>
      </c>
      <c r="S198" s="38">
        <f t="shared" si="23"/>
        <v>4</v>
      </c>
      <c r="T198" s="43" t="s">
        <v>368</v>
      </c>
    </row>
    <row r="199" spans="1:20" s="11" customFormat="1" ht="23.25" customHeight="1" x14ac:dyDescent="0.25">
      <c r="A199" s="14">
        <v>185</v>
      </c>
      <c r="B199" s="20" t="s">
        <v>369</v>
      </c>
      <c r="C199" s="14" t="str">
        <f>IF(OR($H$2="",$H$3=""),"", IF(OR($H$2&gt;I199,OR($H$3&gt;=O199)),S199,IF(OR($H$2&lt;=F199,$H$3&lt;L199),$F$14,IF(AND($H$2&lt;G199,$H$3&lt;=M199),Q199,R199))))</f>
        <v/>
      </c>
      <c r="D199" s="14" t="s">
        <v>662</v>
      </c>
      <c r="E199" s="126" t="s">
        <v>737</v>
      </c>
      <c r="F199" s="47">
        <v>300</v>
      </c>
      <c r="G199" s="47">
        <v>3000</v>
      </c>
      <c r="H199" s="54" t="s">
        <v>723</v>
      </c>
      <c r="I199" s="47">
        <v>10000</v>
      </c>
      <c r="J199" s="127" t="s">
        <v>738</v>
      </c>
      <c r="K199" s="44" t="s">
        <v>681</v>
      </c>
      <c r="L199" s="14">
        <v>10</v>
      </c>
      <c r="M199" s="125">
        <v>30</v>
      </c>
      <c r="N199" s="28" t="s">
        <v>723</v>
      </c>
      <c r="O199" s="14">
        <v>50</v>
      </c>
      <c r="P199" s="14" t="s">
        <v>682</v>
      </c>
      <c r="Q199" s="38">
        <f t="shared" si="21"/>
        <v>1</v>
      </c>
      <c r="R199" s="38">
        <f t="shared" si="22"/>
        <v>3</v>
      </c>
      <c r="S199" s="38">
        <f t="shared" si="23"/>
        <v>5</v>
      </c>
      <c r="T199" s="43" t="s">
        <v>370</v>
      </c>
    </row>
    <row r="200" spans="1:20" s="11" customFormat="1" ht="23.25" customHeight="1" x14ac:dyDescent="0.25">
      <c r="A200" s="14">
        <v>186</v>
      </c>
      <c r="B200" s="20" t="s">
        <v>371</v>
      </c>
      <c r="C200" s="14" t="str">
        <f>IF(OR($H$2="",$H$3=""),"", IF(OR($H$2&gt;I200,OR($H$3&gt;O200)),S200,IF(OR($H$2&lt;=F200,$H$3&lt;L200),$F$14,IF(AND($H$2&lt;G200,$H$3&lt;=M200),Q200,R200))))</f>
        <v/>
      </c>
      <c r="D200" s="14" t="s">
        <v>662</v>
      </c>
      <c r="E200" s="14" t="s">
        <v>683</v>
      </c>
      <c r="F200" s="47">
        <v>0</v>
      </c>
      <c r="G200" s="47">
        <v>2</v>
      </c>
      <c r="H200" s="47" t="s">
        <v>783</v>
      </c>
      <c r="I200" s="47">
        <v>5</v>
      </c>
      <c r="J200" s="23" t="s">
        <v>699</v>
      </c>
      <c r="K200" s="44" t="s">
        <v>681</v>
      </c>
      <c r="L200" s="14">
        <v>10</v>
      </c>
      <c r="M200" s="125">
        <v>30</v>
      </c>
      <c r="N200" s="28" t="s">
        <v>723</v>
      </c>
      <c r="O200" s="14">
        <v>80</v>
      </c>
      <c r="P200" s="14" t="s">
        <v>682</v>
      </c>
      <c r="Q200" s="38">
        <f t="shared" si="21"/>
        <v>1</v>
      </c>
      <c r="R200" s="38">
        <f t="shared" si="22"/>
        <v>3</v>
      </c>
      <c r="S200" s="38">
        <f t="shared" si="23"/>
        <v>5</v>
      </c>
      <c r="T200" s="43" t="s">
        <v>372</v>
      </c>
    </row>
    <row r="201" spans="1:20" s="11" customFormat="1" ht="23.25" customHeight="1" x14ac:dyDescent="0.25">
      <c r="A201" s="14">
        <v>187</v>
      </c>
      <c r="B201" s="20" t="s">
        <v>373</v>
      </c>
      <c r="C201" s="38" t="str">
        <f>IF($H$2="","",IF($H$2&gt;I201,S201,IF($H$2&lt;=F201,$F$14,IF($H$2&lt;G201,Q201,R201))))</f>
        <v/>
      </c>
      <c r="D201" s="14" t="s">
        <v>662</v>
      </c>
      <c r="E201" s="22" t="s">
        <v>719</v>
      </c>
      <c r="F201" s="47">
        <v>300</v>
      </c>
      <c r="G201" s="53">
        <v>800</v>
      </c>
      <c r="H201" s="50" t="s">
        <v>785</v>
      </c>
      <c r="I201" s="53">
        <v>2000</v>
      </c>
      <c r="J201" s="24" t="s">
        <v>784</v>
      </c>
      <c r="K201" s="45" t="s">
        <v>685</v>
      </c>
      <c r="L201" s="17" t="s">
        <v>685</v>
      </c>
      <c r="M201" s="27" t="s">
        <v>685</v>
      </c>
      <c r="N201" s="27" t="s">
        <v>685</v>
      </c>
      <c r="O201" s="27" t="s">
        <v>685</v>
      </c>
      <c r="P201" s="27" t="s">
        <v>685</v>
      </c>
      <c r="Q201" s="38">
        <f t="shared" ref="Q201" si="27">IF(D201="","",IF(D201="P",$C$8,IF(D201="M",$D$8,$E$8)))</f>
        <v>1</v>
      </c>
      <c r="R201" s="38">
        <f t="shared" ref="R201" si="28">IF(D201="","",IF(D201="P",$C$9,IF(D201="M",$D$9,$E$9)))</f>
        <v>3</v>
      </c>
      <c r="S201" s="38">
        <f t="shared" ref="S201" si="29">IF(D201="","",IF(D201="P",$C$10,IF(D201="M",$D$10,$E$10)))</f>
        <v>5</v>
      </c>
      <c r="T201" s="43" t="s">
        <v>374</v>
      </c>
    </row>
    <row r="202" spans="1:20" s="11" customFormat="1" ht="23.25" customHeight="1" x14ac:dyDescent="0.25">
      <c r="A202" s="14">
        <v>188</v>
      </c>
      <c r="B202" s="20" t="s">
        <v>375</v>
      </c>
      <c r="C202" s="38" t="str">
        <f>IF($H$2="","",IF($H$2&gt;I202,S202,IF($H$2&lt;=F202,$F$14,IF($H$2&lt;G202,Q202,R202))))</f>
        <v/>
      </c>
      <c r="D202" s="14" t="s">
        <v>661</v>
      </c>
      <c r="E202" s="22" t="s">
        <v>719</v>
      </c>
      <c r="F202" s="53">
        <v>10000</v>
      </c>
      <c r="G202" s="53">
        <v>50000</v>
      </c>
      <c r="H202" s="50" t="s">
        <v>786</v>
      </c>
      <c r="I202" s="53">
        <v>400000</v>
      </c>
      <c r="J202" s="24" t="s">
        <v>784</v>
      </c>
      <c r="K202" s="45" t="s">
        <v>685</v>
      </c>
      <c r="L202" s="17" t="s">
        <v>685</v>
      </c>
      <c r="M202" s="27" t="s">
        <v>685</v>
      </c>
      <c r="N202" s="27" t="s">
        <v>685</v>
      </c>
      <c r="O202" s="27" t="s">
        <v>685</v>
      </c>
      <c r="P202" s="27" t="s">
        <v>685</v>
      </c>
      <c r="Q202" s="38">
        <f t="shared" si="21"/>
        <v>1</v>
      </c>
      <c r="R202" s="38">
        <f t="shared" si="22"/>
        <v>2</v>
      </c>
      <c r="S202" s="38">
        <f t="shared" si="23"/>
        <v>4</v>
      </c>
      <c r="T202" s="43" t="s">
        <v>376</v>
      </c>
    </row>
    <row r="203" spans="1:20" s="11" customFormat="1" ht="23.25" customHeight="1" x14ac:dyDescent="0.25">
      <c r="A203" s="14">
        <v>189</v>
      </c>
      <c r="B203" s="20" t="s">
        <v>377</v>
      </c>
      <c r="C203" s="38" t="str">
        <f>IF($H$2="","",IF($H$2&gt;I203,S203,IF($H$2&lt;=F203,$F$14,IF($H$2&lt;G203,Q203,R203))))</f>
        <v/>
      </c>
      <c r="D203" s="14" t="s">
        <v>662</v>
      </c>
      <c r="E203" s="22" t="s">
        <v>719</v>
      </c>
      <c r="F203" s="53">
        <v>2000</v>
      </c>
      <c r="G203" s="53">
        <v>20000</v>
      </c>
      <c r="H203" s="50" t="s">
        <v>787</v>
      </c>
      <c r="I203" s="53">
        <v>1000000</v>
      </c>
      <c r="J203" s="24" t="s">
        <v>784</v>
      </c>
      <c r="K203" s="45" t="s">
        <v>685</v>
      </c>
      <c r="L203" s="17" t="s">
        <v>685</v>
      </c>
      <c r="M203" s="27" t="s">
        <v>685</v>
      </c>
      <c r="N203" s="27" t="s">
        <v>685</v>
      </c>
      <c r="O203" s="27" t="s">
        <v>685</v>
      </c>
      <c r="P203" s="27" t="s">
        <v>685</v>
      </c>
      <c r="Q203" s="38">
        <f t="shared" si="21"/>
        <v>1</v>
      </c>
      <c r="R203" s="38">
        <f t="shared" si="22"/>
        <v>3</v>
      </c>
      <c r="S203" s="38">
        <f t="shared" si="23"/>
        <v>5</v>
      </c>
      <c r="T203" s="43" t="s">
        <v>378</v>
      </c>
    </row>
    <row r="204" spans="1:20" s="11" customFormat="1" ht="23.25" customHeight="1" x14ac:dyDescent="0.25">
      <c r="A204" s="14">
        <v>190</v>
      </c>
      <c r="B204" s="20" t="s">
        <v>379</v>
      </c>
      <c r="C204" s="38" t="str">
        <f>IF($H$2="","",IF($H$2&gt;I204,S204,IF($H$2&lt;=F204,$F$14,IF($H$2&lt;G204,Q204,R204))))</f>
        <v/>
      </c>
      <c r="D204" s="14" t="s">
        <v>662</v>
      </c>
      <c r="E204" s="22" t="s">
        <v>719</v>
      </c>
      <c r="F204" s="53">
        <v>5000</v>
      </c>
      <c r="G204" s="53">
        <v>10000</v>
      </c>
      <c r="H204" s="50" t="s">
        <v>788</v>
      </c>
      <c r="I204" s="53">
        <v>200000</v>
      </c>
      <c r="J204" s="24" t="s">
        <v>784</v>
      </c>
      <c r="K204" s="45" t="s">
        <v>685</v>
      </c>
      <c r="L204" s="17" t="s">
        <v>685</v>
      </c>
      <c r="M204" s="27" t="s">
        <v>685</v>
      </c>
      <c r="N204" s="27" t="s">
        <v>685</v>
      </c>
      <c r="O204" s="27" t="s">
        <v>685</v>
      </c>
      <c r="P204" s="27" t="s">
        <v>685</v>
      </c>
      <c r="Q204" s="38">
        <f t="shared" si="21"/>
        <v>1</v>
      </c>
      <c r="R204" s="38">
        <f t="shared" si="22"/>
        <v>3</v>
      </c>
      <c r="S204" s="38">
        <f t="shared" si="23"/>
        <v>5</v>
      </c>
      <c r="T204" s="43" t="s">
        <v>380</v>
      </c>
    </row>
    <row r="205" spans="1:20" s="11" customFormat="1" ht="23.25" customHeight="1" x14ac:dyDescent="0.25">
      <c r="A205" s="14">
        <v>191</v>
      </c>
      <c r="B205" s="20" t="s">
        <v>381</v>
      </c>
      <c r="C205" s="14" t="str">
        <f>IF(OR($H$2="",$H$3=""),"", IF(OR($H$2&gt;I205,OR($H$3&gt;O205)),S205,IF(OR($H$2&lt;=F205,$H$3&lt;L205),$F$14,IF(AND($H$2&lt;G205,$H$3&lt;=M205),Q205,R205))))</f>
        <v/>
      </c>
      <c r="D205" s="14" t="s">
        <v>661</v>
      </c>
      <c r="E205" s="14" t="s">
        <v>683</v>
      </c>
      <c r="F205" s="47">
        <v>0</v>
      </c>
      <c r="G205" s="47">
        <v>2</v>
      </c>
      <c r="H205" s="47" t="s">
        <v>783</v>
      </c>
      <c r="I205" s="47">
        <v>5</v>
      </c>
      <c r="J205" s="23" t="s">
        <v>699</v>
      </c>
      <c r="K205" s="44" t="s">
        <v>681</v>
      </c>
      <c r="L205" s="14">
        <v>10</v>
      </c>
      <c r="M205" s="125">
        <v>30</v>
      </c>
      <c r="N205" s="28" t="s">
        <v>723</v>
      </c>
      <c r="O205" s="14">
        <v>80</v>
      </c>
      <c r="P205" s="14" t="s">
        <v>682</v>
      </c>
      <c r="Q205" s="38">
        <f t="shared" si="21"/>
        <v>1</v>
      </c>
      <c r="R205" s="38">
        <f t="shared" si="22"/>
        <v>2</v>
      </c>
      <c r="S205" s="38">
        <f t="shared" si="23"/>
        <v>4</v>
      </c>
      <c r="T205" s="43" t="s">
        <v>382</v>
      </c>
    </row>
    <row r="206" spans="1:20" s="11" customFormat="1" ht="23.25" customHeight="1" x14ac:dyDescent="0.25">
      <c r="A206" s="14">
        <v>192</v>
      </c>
      <c r="B206" s="20" t="s">
        <v>383</v>
      </c>
      <c r="C206" s="38" t="str">
        <f>IF($H$2="","",IF($H$2&gt;I206,S206,IF($H$2&lt;=F206,$F$14,IF($H$2&lt;G206,Q206,R206))))</f>
        <v/>
      </c>
      <c r="D206" s="14" t="s">
        <v>662</v>
      </c>
      <c r="E206" s="22" t="s">
        <v>719</v>
      </c>
      <c r="F206" s="53">
        <v>10000</v>
      </c>
      <c r="G206" s="53">
        <v>50000</v>
      </c>
      <c r="H206" s="50" t="s">
        <v>789</v>
      </c>
      <c r="I206" s="53">
        <v>400000</v>
      </c>
      <c r="J206" s="24" t="s">
        <v>784</v>
      </c>
      <c r="K206" s="45" t="s">
        <v>685</v>
      </c>
      <c r="L206" s="17" t="s">
        <v>685</v>
      </c>
      <c r="M206" s="27" t="s">
        <v>685</v>
      </c>
      <c r="N206" s="27" t="s">
        <v>685</v>
      </c>
      <c r="O206" s="27" t="s">
        <v>685</v>
      </c>
      <c r="P206" s="27" t="s">
        <v>685</v>
      </c>
      <c r="Q206" s="38">
        <f t="shared" si="21"/>
        <v>1</v>
      </c>
      <c r="R206" s="38">
        <f t="shared" si="22"/>
        <v>3</v>
      </c>
      <c r="S206" s="38">
        <f t="shared" si="23"/>
        <v>5</v>
      </c>
      <c r="T206" s="43" t="s">
        <v>384</v>
      </c>
    </row>
    <row r="207" spans="1:20" s="11" customFormat="1" ht="23.25" customHeight="1" x14ac:dyDescent="0.25">
      <c r="A207" s="14">
        <v>193</v>
      </c>
      <c r="B207" s="20" t="s">
        <v>385</v>
      </c>
      <c r="C207" s="38" t="str">
        <f>IF($H$2="","",IF($H$2&gt;I207,S207,IF($H$2&lt;=F207,$F$14,IF($H$2&lt;=G207,Q207,R207))))</f>
        <v/>
      </c>
      <c r="D207" s="14" t="s">
        <v>663</v>
      </c>
      <c r="E207" s="69" t="s">
        <v>719</v>
      </c>
      <c r="F207" s="47">
        <v>0</v>
      </c>
      <c r="G207" s="53">
        <v>3000</v>
      </c>
      <c r="H207" s="55" t="s">
        <v>723</v>
      </c>
      <c r="I207" s="53">
        <v>7000</v>
      </c>
      <c r="J207" s="24" t="s">
        <v>777</v>
      </c>
      <c r="K207" s="45" t="s">
        <v>685</v>
      </c>
      <c r="L207" s="17" t="s">
        <v>685</v>
      </c>
      <c r="M207" s="27" t="s">
        <v>685</v>
      </c>
      <c r="N207" s="27" t="s">
        <v>685</v>
      </c>
      <c r="O207" s="27" t="s">
        <v>685</v>
      </c>
      <c r="P207" s="27" t="s">
        <v>685</v>
      </c>
      <c r="Q207" s="38">
        <f t="shared" si="21"/>
        <v>3</v>
      </c>
      <c r="R207" s="38">
        <f t="shared" si="22"/>
        <v>5</v>
      </c>
      <c r="S207" s="38">
        <f t="shared" si="23"/>
        <v>6</v>
      </c>
      <c r="T207" s="43" t="s">
        <v>386</v>
      </c>
    </row>
    <row r="208" spans="1:20" s="11" customFormat="1" ht="23.25" customHeight="1" x14ac:dyDescent="0.25">
      <c r="A208" s="14">
        <v>194</v>
      </c>
      <c r="B208" s="20" t="s">
        <v>387</v>
      </c>
      <c r="C208" s="14" t="str">
        <f>IF(OR($H$2="",$H$3=""),"", IF(OR($H$2&gt;=I208,OR($H$3&gt;=O208)),S208,IF(OR($H$2&lt;F208,$H$3&lt;L208),$F$14,IF(AND($H$2&lt;=G208,$H$3&lt;=M208),Q208,R208))))</f>
        <v/>
      </c>
      <c r="D208" s="14" t="s">
        <v>662</v>
      </c>
      <c r="E208" s="14" t="s">
        <v>683</v>
      </c>
      <c r="F208" s="47">
        <v>0</v>
      </c>
      <c r="G208" s="47">
        <v>1</v>
      </c>
      <c r="H208" s="47" t="s">
        <v>790</v>
      </c>
      <c r="I208" s="47">
        <v>5</v>
      </c>
      <c r="J208" s="23" t="s">
        <v>699</v>
      </c>
      <c r="K208" s="44" t="s">
        <v>681</v>
      </c>
      <c r="L208" s="14">
        <v>5</v>
      </c>
      <c r="M208" s="125">
        <v>10</v>
      </c>
      <c r="N208" s="28" t="s">
        <v>723</v>
      </c>
      <c r="O208" s="14">
        <v>50</v>
      </c>
      <c r="P208" s="14" t="s">
        <v>682</v>
      </c>
      <c r="Q208" s="38">
        <f t="shared" si="21"/>
        <v>1</v>
      </c>
      <c r="R208" s="38">
        <f t="shared" si="22"/>
        <v>3</v>
      </c>
      <c r="S208" s="38">
        <f t="shared" si="23"/>
        <v>5</v>
      </c>
      <c r="T208" s="43" t="s">
        <v>388</v>
      </c>
    </row>
    <row r="209" spans="1:20" s="11" customFormat="1" x14ac:dyDescent="0.25">
      <c r="A209" s="14">
        <v>195</v>
      </c>
      <c r="B209" s="20" t="s">
        <v>389</v>
      </c>
      <c r="C209" s="38" t="str">
        <f>IF($H$2="","",IF($H$2&gt;I209,S209,IF($H$2&lt;=F209,$F$14,IF($H$2&lt;G209,Q209,R209))))</f>
        <v/>
      </c>
      <c r="D209" s="14" t="s">
        <v>663</v>
      </c>
      <c r="E209" s="22" t="s">
        <v>713</v>
      </c>
      <c r="F209" s="47">
        <v>10</v>
      </c>
      <c r="G209" s="53">
        <v>50</v>
      </c>
      <c r="H209" s="50" t="s">
        <v>791</v>
      </c>
      <c r="I209" s="53">
        <v>100</v>
      </c>
      <c r="J209" s="24" t="s">
        <v>792</v>
      </c>
      <c r="K209" s="45" t="s">
        <v>685</v>
      </c>
      <c r="L209" s="17" t="s">
        <v>685</v>
      </c>
      <c r="M209" s="27" t="s">
        <v>685</v>
      </c>
      <c r="N209" s="27" t="s">
        <v>685</v>
      </c>
      <c r="O209" s="27" t="s">
        <v>685</v>
      </c>
      <c r="P209" s="27" t="s">
        <v>685</v>
      </c>
      <c r="Q209" s="38">
        <f t="shared" si="21"/>
        <v>3</v>
      </c>
      <c r="R209" s="38">
        <f t="shared" si="22"/>
        <v>5</v>
      </c>
      <c r="S209" s="38">
        <f t="shared" si="23"/>
        <v>6</v>
      </c>
      <c r="T209" s="43" t="s">
        <v>390</v>
      </c>
    </row>
    <row r="210" spans="1:20" s="11" customFormat="1" x14ac:dyDescent="0.25">
      <c r="A210" s="14">
        <v>196</v>
      </c>
      <c r="B210" s="20" t="s">
        <v>391</v>
      </c>
      <c r="C210" s="38" t="str">
        <f>IF($H$2="","",IF($H$2&gt;I210,S210,IF($H$2&lt;=F210,$F$14,IF($H$2&lt;=G210,Q210,R210))))</f>
        <v/>
      </c>
      <c r="D210" s="14" t="s">
        <v>663</v>
      </c>
      <c r="E210" s="22" t="s">
        <v>713</v>
      </c>
      <c r="F210" s="47">
        <v>0</v>
      </c>
      <c r="G210" s="53">
        <v>10</v>
      </c>
      <c r="H210" s="50" t="s">
        <v>793</v>
      </c>
      <c r="I210" s="53">
        <v>20</v>
      </c>
      <c r="J210" s="24" t="s">
        <v>792</v>
      </c>
      <c r="K210" s="45" t="s">
        <v>685</v>
      </c>
      <c r="L210" s="17" t="s">
        <v>685</v>
      </c>
      <c r="M210" s="27" t="s">
        <v>685</v>
      </c>
      <c r="N210" s="27" t="s">
        <v>685</v>
      </c>
      <c r="O210" s="27" t="s">
        <v>685</v>
      </c>
      <c r="P210" s="27" t="s">
        <v>685</v>
      </c>
      <c r="Q210" s="38">
        <f t="shared" si="21"/>
        <v>3</v>
      </c>
      <c r="R210" s="38">
        <f t="shared" si="22"/>
        <v>5</v>
      </c>
      <c r="S210" s="38">
        <f t="shared" si="23"/>
        <v>6</v>
      </c>
      <c r="T210" s="43" t="s">
        <v>392</v>
      </c>
    </row>
    <row r="211" spans="1:20" s="11" customFormat="1" x14ac:dyDescent="0.25">
      <c r="A211" s="14">
        <v>197</v>
      </c>
      <c r="B211" s="20" t="s">
        <v>393</v>
      </c>
      <c r="C211" s="38" t="str">
        <f>IF($H$2="","",IF($H$2&gt;I211,S211,IF($H$2&lt;=F211,$F$14,IF($H$2&lt;G211,Q211,R211))))</f>
        <v/>
      </c>
      <c r="D211" s="14" t="s">
        <v>662</v>
      </c>
      <c r="E211" s="22" t="s">
        <v>713</v>
      </c>
      <c r="F211" s="47">
        <v>10</v>
      </c>
      <c r="G211" s="53">
        <v>50</v>
      </c>
      <c r="H211" s="50" t="s">
        <v>791</v>
      </c>
      <c r="I211" s="53">
        <v>100</v>
      </c>
      <c r="J211" s="24" t="s">
        <v>792</v>
      </c>
      <c r="K211" s="45" t="s">
        <v>685</v>
      </c>
      <c r="L211" s="17" t="s">
        <v>685</v>
      </c>
      <c r="M211" s="27" t="s">
        <v>685</v>
      </c>
      <c r="N211" s="27" t="s">
        <v>685</v>
      </c>
      <c r="O211" s="27" t="s">
        <v>685</v>
      </c>
      <c r="P211" s="27" t="s">
        <v>685</v>
      </c>
      <c r="Q211" s="38">
        <f t="shared" si="21"/>
        <v>1</v>
      </c>
      <c r="R211" s="38">
        <f t="shared" si="22"/>
        <v>3</v>
      </c>
      <c r="S211" s="38">
        <f t="shared" si="23"/>
        <v>5</v>
      </c>
      <c r="T211" s="43" t="s">
        <v>394</v>
      </c>
    </row>
    <row r="212" spans="1:20" s="11" customFormat="1" x14ac:dyDescent="0.25">
      <c r="A212" s="14">
        <v>198</v>
      </c>
      <c r="B212" s="20" t="s">
        <v>395</v>
      </c>
      <c r="C212" s="38" t="str">
        <f>IF($H$2="","",IF($H$2&gt;I212,S212,IF($H$2&lt;=F212,$F$14,IF($H$2&lt;G212,Q212,R212))))</f>
        <v/>
      </c>
      <c r="D212" s="14" t="s">
        <v>663</v>
      </c>
      <c r="E212" s="22" t="s">
        <v>713</v>
      </c>
      <c r="F212" s="47">
        <v>10</v>
      </c>
      <c r="G212" s="53">
        <v>30</v>
      </c>
      <c r="H212" s="50" t="s">
        <v>794</v>
      </c>
      <c r="I212" s="53">
        <v>50</v>
      </c>
      <c r="J212" s="24" t="s">
        <v>792</v>
      </c>
      <c r="K212" s="45" t="s">
        <v>685</v>
      </c>
      <c r="L212" s="17" t="s">
        <v>685</v>
      </c>
      <c r="M212" s="27" t="s">
        <v>685</v>
      </c>
      <c r="N212" s="27" t="s">
        <v>685</v>
      </c>
      <c r="O212" s="27" t="s">
        <v>685</v>
      </c>
      <c r="P212" s="27" t="s">
        <v>685</v>
      </c>
      <c r="Q212" s="38">
        <f t="shared" si="21"/>
        <v>3</v>
      </c>
      <c r="R212" s="38">
        <f t="shared" si="22"/>
        <v>5</v>
      </c>
      <c r="S212" s="38">
        <f t="shared" si="23"/>
        <v>6</v>
      </c>
      <c r="T212" s="43" t="s">
        <v>396</v>
      </c>
    </row>
    <row r="213" spans="1:20" s="11" customFormat="1" x14ac:dyDescent="0.25">
      <c r="A213" s="14">
        <v>199</v>
      </c>
      <c r="B213" s="20" t="s">
        <v>397</v>
      </c>
      <c r="C213" s="38" t="str">
        <f>IF($H$2="","",IF($H$2&gt;I213,S213,IF($H$2&lt;=F213,$F$14,IF($H$2&lt;G213,Q213,R213))))</f>
        <v/>
      </c>
      <c r="D213" s="14" t="s">
        <v>663</v>
      </c>
      <c r="E213" s="69" t="s">
        <v>713</v>
      </c>
      <c r="F213" s="47">
        <v>0</v>
      </c>
      <c r="G213" s="53">
        <v>10</v>
      </c>
      <c r="H213" s="55" t="s">
        <v>723</v>
      </c>
      <c r="I213" s="53">
        <v>30</v>
      </c>
      <c r="J213" s="24" t="s">
        <v>792</v>
      </c>
      <c r="K213" s="45" t="s">
        <v>685</v>
      </c>
      <c r="L213" s="17" t="s">
        <v>685</v>
      </c>
      <c r="M213" s="27" t="s">
        <v>685</v>
      </c>
      <c r="N213" s="27" t="s">
        <v>685</v>
      </c>
      <c r="O213" s="27" t="s">
        <v>685</v>
      </c>
      <c r="P213" s="27" t="s">
        <v>685</v>
      </c>
      <c r="Q213" s="38">
        <f t="shared" si="21"/>
        <v>3</v>
      </c>
      <c r="R213" s="38">
        <f t="shared" si="22"/>
        <v>5</v>
      </c>
      <c r="S213" s="38">
        <f t="shared" si="23"/>
        <v>6</v>
      </c>
      <c r="T213" s="43" t="s">
        <v>398</v>
      </c>
    </row>
    <row r="214" spans="1:20" s="11" customFormat="1" x14ac:dyDescent="0.25">
      <c r="A214" s="14">
        <v>200</v>
      </c>
      <c r="B214" s="20" t="s">
        <v>399</v>
      </c>
      <c r="C214" s="38" t="str">
        <f>IF(OR($H$2="",$H$3=""),"",IF(AND(OR($H$2&lt;=F214),$H$3&lt;=L214),$F$14,IF(OR($H$2&gt;I214,OR($H$3&gt;O214)),S214,IF(AND(OR($H$2&lt;G214),$H$3&lt;M214),Q214,R214))))</f>
        <v/>
      </c>
      <c r="D214" s="14" t="s">
        <v>663</v>
      </c>
      <c r="E214" s="44" t="s">
        <v>795</v>
      </c>
      <c r="F214" s="47">
        <v>0</v>
      </c>
      <c r="G214" s="47">
        <v>5</v>
      </c>
      <c r="H214" s="52" t="s">
        <v>723</v>
      </c>
      <c r="I214" s="47">
        <v>15</v>
      </c>
      <c r="J214" s="23" t="s">
        <v>699</v>
      </c>
      <c r="K214" s="44" t="s">
        <v>681</v>
      </c>
      <c r="L214" s="17" t="s">
        <v>685</v>
      </c>
      <c r="M214" s="14">
        <v>100</v>
      </c>
      <c r="N214" s="28" t="s">
        <v>723</v>
      </c>
      <c r="O214" s="14">
        <v>200</v>
      </c>
      <c r="P214" s="14" t="s">
        <v>682</v>
      </c>
      <c r="Q214" s="38">
        <f t="shared" si="21"/>
        <v>3</v>
      </c>
      <c r="R214" s="38">
        <f t="shared" si="22"/>
        <v>5</v>
      </c>
      <c r="S214" s="38">
        <f t="shared" si="23"/>
        <v>6</v>
      </c>
      <c r="T214" s="43" t="s">
        <v>400</v>
      </c>
    </row>
    <row r="215" spans="1:20" s="11" customFormat="1" x14ac:dyDescent="0.25">
      <c r="A215" s="14">
        <v>201</v>
      </c>
      <c r="B215" s="20" t="s">
        <v>401</v>
      </c>
      <c r="C215" s="38" t="str">
        <f>IF($H$2="","",IF($H$2&gt;I215,S215,IF($H$2&lt;=F215,$F$14,IF($H$2&lt;G215,Q215,R215))))</f>
        <v/>
      </c>
      <c r="D215" s="14" t="s">
        <v>663</v>
      </c>
      <c r="E215" s="69" t="s">
        <v>713</v>
      </c>
      <c r="F215" s="47">
        <v>0</v>
      </c>
      <c r="G215" s="53">
        <v>10</v>
      </c>
      <c r="H215" s="55" t="s">
        <v>723</v>
      </c>
      <c r="I215" s="53">
        <v>50</v>
      </c>
      <c r="J215" s="24" t="s">
        <v>792</v>
      </c>
      <c r="K215" s="45" t="s">
        <v>685</v>
      </c>
      <c r="L215" s="17" t="s">
        <v>685</v>
      </c>
      <c r="M215" s="27" t="s">
        <v>685</v>
      </c>
      <c r="N215" s="27" t="s">
        <v>685</v>
      </c>
      <c r="O215" s="27" t="s">
        <v>685</v>
      </c>
      <c r="P215" s="27" t="s">
        <v>685</v>
      </c>
      <c r="Q215" s="38">
        <f t="shared" si="21"/>
        <v>3</v>
      </c>
      <c r="R215" s="38">
        <f t="shared" si="22"/>
        <v>5</v>
      </c>
      <c r="S215" s="38">
        <f t="shared" si="23"/>
        <v>6</v>
      </c>
      <c r="T215" s="43" t="s">
        <v>402</v>
      </c>
    </row>
    <row r="216" spans="1:20" s="11" customFormat="1" x14ac:dyDescent="0.25">
      <c r="A216" s="14">
        <v>202</v>
      </c>
      <c r="B216" s="20" t="s">
        <v>403</v>
      </c>
      <c r="C216" s="38" t="str">
        <f>IF($H$2="","",IF($H$2&gt;I216,S216,IF($H$2&lt;=F216,$F$14,IF($H$2&lt;G216,Q216,R216))))</f>
        <v/>
      </c>
      <c r="D216" s="14" t="s">
        <v>663</v>
      </c>
      <c r="E216" s="69" t="s">
        <v>683</v>
      </c>
      <c r="F216" s="47">
        <v>0</v>
      </c>
      <c r="G216" s="53">
        <v>10</v>
      </c>
      <c r="H216" s="55" t="s">
        <v>723</v>
      </c>
      <c r="I216" s="53">
        <v>30</v>
      </c>
      <c r="J216" s="24" t="s">
        <v>699</v>
      </c>
      <c r="K216" s="45" t="s">
        <v>685</v>
      </c>
      <c r="L216" s="17" t="s">
        <v>685</v>
      </c>
      <c r="M216" s="27" t="s">
        <v>685</v>
      </c>
      <c r="N216" s="27" t="s">
        <v>685</v>
      </c>
      <c r="O216" s="27" t="s">
        <v>685</v>
      </c>
      <c r="P216" s="27" t="s">
        <v>685</v>
      </c>
      <c r="Q216" s="38">
        <f t="shared" si="21"/>
        <v>3</v>
      </c>
      <c r="R216" s="38">
        <f t="shared" si="22"/>
        <v>5</v>
      </c>
      <c r="S216" s="38">
        <f t="shared" si="23"/>
        <v>6</v>
      </c>
      <c r="T216" s="43" t="s">
        <v>404</v>
      </c>
    </row>
    <row r="217" spans="1:20" s="11" customFormat="1" ht="38.25" x14ac:dyDescent="0.25">
      <c r="A217" s="14">
        <v>203</v>
      </c>
      <c r="B217" s="20" t="s">
        <v>405</v>
      </c>
      <c r="C217" s="38" t="str">
        <f>IF($H$2="","",IF($H$2&gt;=I217,S217,IF($H$2&lt;=F217,$F$14,IF($H$2&lt;G217,Q217,R217))))</f>
        <v/>
      </c>
      <c r="D217" s="14" t="s">
        <v>663</v>
      </c>
      <c r="E217" s="69" t="s">
        <v>802</v>
      </c>
      <c r="F217" s="47">
        <v>0</v>
      </c>
      <c r="G217" s="53">
        <v>600000</v>
      </c>
      <c r="H217" s="55" t="s">
        <v>723</v>
      </c>
      <c r="I217" s="53">
        <v>6000000</v>
      </c>
      <c r="J217" s="24" t="s">
        <v>803</v>
      </c>
      <c r="K217" s="45" t="s">
        <v>685</v>
      </c>
      <c r="L217" s="17" t="s">
        <v>685</v>
      </c>
      <c r="M217" s="27" t="s">
        <v>685</v>
      </c>
      <c r="N217" s="27" t="s">
        <v>685</v>
      </c>
      <c r="O217" s="27" t="s">
        <v>685</v>
      </c>
      <c r="P217" s="27" t="s">
        <v>685</v>
      </c>
      <c r="Q217" s="38">
        <f t="shared" si="21"/>
        <v>3</v>
      </c>
      <c r="R217" s="38">
        <f t="shared" si="22"/>
        <v>5</v>
      </c>
      <c r="S217" s="38">
        <f t="shared" si="23"/>
        <v>6</v>
      </c>
      <c r="T217" s="43" t="s">
        <v>406</v>
      </c>
    </row>
    <row r="218" spans="1:20" s="11" customFormat="1" x14ac:dyDescent="0.25">
      <c r="A218" s="14">
        <v>204</v>
      </c>
      <c r="B218" s="20" t="s">
        <v>407</v>
      </c>
      <c r="C218" s="38" t="str">
        <f>IF($H$2="","",IF($H$2&gt;I218,S218,IF($H$2&lt;=F218,$F$14,IF($H$2&lt;G218,Q218,R218))))</f>
        <v/>
      </c>
      <c r="D218" s="14" t="s">
        <v>662</v>
      </c>
      <c r="E218" s="22" t="s">
        <v>713</v>
      </c>
      <c r="F218" s="47">
        <v>1</v>
      </c>
      <c r="G218" s="53">
        <v>10</v>
      </c>
      <c r="H218" s="50" t="s">
        <v>796</v>
      </c>
      <c r="I218" s="53">
        <v>50</v>
      </c>
      <c r="J218" s="24" t="s">
        <v>792</v>
      </c>
      <c r="K218" s="45" t="s">
        <v>685</v>
      </c>
      <c r="L218" s="17" t="s">
        <v>685</v>
      </c>
      <c r="M218" s="27" t="s">
        <v>685</v>
      </c>
      <c r="N218" s="27" t="s">
        <v>685</v>
      </c>
      <c r="O218" s="27" t="s">
        <v>685</v>
      </c>
      <c r="P218" s="27" t="s">
        <v>685</v>
      </c>
      <c r="Q218" s="38">
        <f t="shared" si="21"/>
        <v>1</v>
      </c>
      <c r="R218" s="38">
        <f t="shared" si="22"/>
        <v>3</v>
      </c>
      <c r="S218" s="38">
        <f t="shared" si="23"/>
        <v>5</v>
      </c>
      <c r="T218" s="43" t="s">
        <v>408</v>
      </c>
    </row>
    <row r="219" spans="1:20" s="11" customFormat="1" x14ac:dyDescent="0.25">
      <c r="A219" s="14">
        <v>205</v>
      </c>
      <c r="B219" s="20" t="s">
        <v>409</v>
      </c>
      <c r="C219" s="38" t="str">
        <f>IF($H$2="","",IF($H$2&gt;I219,S219,IF($H$2&lt;=F219,$F$14,IF($H$2&lt;G219,Q219,R219))))</f>
        <v/>
      </c>
      <c r="D219" s="14" t="s">
        <v>663</v>
      </c>
      <c r="E219" s="22" t="s">
        <v>713</v>
      </c>
      <c r="F219" s="47">
        <v>1</v>
      </c>
      <c r="G219" s="53">
        <v>5</v>
      </c>
      <c r="H219" s="50" t="s">
        <v>797</v>
      </c>
      <c r="I219" s="53">
        <v>20</v>
      </c>
      <c r="J219" s="24" t="s">
        <v>792</v>
      </c>
      <c r="K219" s="45" t="s">
        <v>685</v>
      </c>
      <c r="L219" s="17" t="s">
        <v>685</v>
      </c>
      <c r="M219" s="27" t="s">
        <v>685</v>
      </c>
      <c r="N219" s="27" t="s">
        <v>685</v>
      </c>
      <c r="O219" s="27" t="s">
        <v>685</v>
      </c>
      <c r="P219" s="27" t="s">
        <v>685</v>
      </c>
      <c r="Q219" s="38">
        <f t="shared" ref="Q219:Q282" si="30">IF(D219="","",IF(D219="P",$C$8,IF(D219="M",$D$8,$E$8)))</f>
        <v>3</v>
      </c>
      <c r="R219" s="38">
        <f t="shared" ref="R219:R282" si="31">IF(D219="","",IF(D219="P",$C$9,IF(D219="M",$D$9,$E$9)))</f>
        <v>5</v>
      </c>
      <c r="S219" s="38">
        <f t="shared" ref="S219:S282" si="32">IF(D219="","",IF(D219="P",$C$10,IF(D219="M",$D$10,$E$10)))</f>
        <v>6</v>
      </c>
      <c r="T219" s="43" t="s">
        <v>410</v>
      </c>
    </row>
    <row r="220" spans="1:20" s="11" customFormat="1" x14ac:dyDescent="0.25">
      <c r="A220" s="14">
        <v>206</v>
      </c>
      <c r="B220" s="20" t="s">
        <v>411</v>
      </c>
      <c r="C220" s="38" t="str">
        <f>IF($H$2="","",IF($H$2&gt;I220,S220,IF($H$2&lt;=F220,$F$14,IF($H$2&lt;G220,Q220,R220))))</f>
        <v/>
      </c>
      <c r="D220" s="14" t="s">
        <v>663</v>
      </c>
      <c r="E220" s="22" t="s">
        <v>713</v>
      </c>
      <c r="F220" s="47">
        <v>1</v>
      </c>
      <c r="G220" s="53">
        <v>5</v>
      </c>
      <c r="H220" s="50" t="s">
        <v>797</v>
      </c>
      <c r="I220" s="53">
        <v>20</v>
      </c>
      <c r="J220" s="24" t="s">
        <v>792</v>
      </c>
      <c r="K220" s="45" t="s">
        <v>685</v>
      </c>
      <c r="L220" s="17" t="s">
        <v>685</v>
      </c>
      <c r="M220" s="27" t="s">
        <v>685</v>
      </c>
      <c r="N220" s="27" t="s">
        <v>685</v>
      </c>
      <c r="O220" s="27" t="s">
        <v>685</v>
      </c>
      <c r="P220" s="27" t="s">
        <v>685</v>
      </c>
      <c r="Q220" s="38">
        <f t="shared" si="30"/>
        <v>3</v>
      </c>
      <c r="R220" s="38">
        <f t="shared" si="31"/>
        <v>5</v>
      </c>
      <c r="S220" s="38">
        <f t="shared" si="32"/>
        <v>6</v>
      </c>
      <c r="T220" s="43" t="s">
        <v>412</v>
      </c>
    </row>
    <row r="221" spans="1:20" s="11" customFormat="1" x14ac:dyDescent="0.25">
      <c r="A221" s="14">
        <v>207</v>
      </c>
      <c r="B221" s="20" t="s">
        <v>413</v>
      </c>
      <c r="C221" s="38" t="str">
        <f>IF($H$2="","",IF($H$2&gt;I221,S221,IF($H$2&lt;=F221,$F$14,IF($H$2&lt;G221,Q221,R221))))</f>
        <v/>
      </c>
      <c r="D221" s="14" t="s">
        <v>662</v>
      </c>
      <c r="E221" s="69" t="s">
        <v>713</v>
      </c>
      <c r="F221" s="47">
        <v>0</v>
      </c>
      <c r="G221" s="53">
        <v>10</v>
      </c>
      <c r="H221" s="55" t="s">
        <v>723</v>
      </c>
      <c r="I221" s="53">
        <v>40</v>
      </c>
      <c r="J221" s="24" t="s">
        <v>792</v>
      </c>
      <c r="K221" s="45" t="s">
        <v>685</v>
      </c>
      <c r="L221" s="17" t="s">
        <v>685</v>
      </c>
      <c r="M221" s="27" t="s">
        <v>685</v>
      </c>
      <c r="N221" s="27" t="s">
        <v>685</v>
      </c>
      <c r="O221" s="27" t="s">
        <v>685</v>
      </c>
      <c r="P221" s="27" t="s">
        <v>685</v>
      </c>
      <c r="Q221" s="38">
        <f t="shared" si="30"/>
        <v>1</v>
      </c>
      <c r="R221" s="38">
        <f t="shared" si="31"/>
        <v>3</v>
      </c>
      <c r="S221" s="38">
        <f t="shared" si="32"/>
        <v>5</v>
      </c>
      <c r="T221" s="43" t="s">
        <v>414</v>
      </c>
    </row>
    <row r="222" spans="1:20" s="11" customFormat="1" x14ac:dyDescent="0.25">
      <c r="A222" s="14">
        <v>208</v>
      </c>
      <c r="B222" s="20" t="s">
        <v>415</v>
      </c>
      <c r="C222" s="38" t="str">
        <f>IF(OR($H$2="",$H$3=""),"",IF(AND(OR($H$2&lt;=F222),$H$3&lt;=L222),$F$14,IF(OR($H$2&gt;I222,OR($H$3&gt;O222)),S222,IF(AND(OR($H$2&lt;G222),$H$3&lt;M222),Q222,R222))))</f>
        <v/>
      </c>
      <c r="D222" s="14" t="s">
        <v>663</v>
      </c>
      <c r="E222" s="44" t="s">
        <v>683</v>
      </c>
      <c r="F222" s="47">
        <v>0</v>
      </c>
      <c r="G222" s="47">
        <v>30</v>
      </c>
      <c r="H222" s="52" t="s">
        <v>723</v>
      </c>
      <c r="I222" s="47">
        <v>80</v>
      </c>
      <c r="J222" s="23" t="s">
        <v>699</v>
      </c>
      <c r="K222" s="44" t="s">
        <v>681</v>
      </c>
      <c r="L222" s="17" t="s">
        <v>685</v>
      </c>
      <c r="M222" s="14">
        <v>40</v>
      </c>
      <c r="N222" s="28" t="s">
        <v>723</v>
      </c>
      <c r="O222" s="14">
        <v>100</v>
      </c>
      <c r="P222" s="14" t="s">
        <v>682</v>
      </c>
      <c r="Q222" s="38">
        <f t="shared" si="30"/>
        <v>3</v>
      </c>
      <c r="R222" s="38">
        <f t="shared" si="31"/>
        <v>5</v>
      </c>
      <c r="S222" s="38">
        <f t="shared" si="32"/>
        <v>6</v>
      </c>
      <c r="T222" s="43" t="s">
        <v>416</v>
      </c>
    </row>
    <row r="223" spans="1:20" s="11" customFormat="1" ht="25.5" x14ac:dyDescent="0.25">
      <c r="A223" s="14">
        <v>209</v>
      </c>
      <c r="B223" s="20" t="s">
        <v>417</v>
      </c>
      <c r="C223" s="38" t="str">
        <f>IF(OR($H$2="",$H$3=""),"",IF(AND(OR($H$2&lt;=F223),$H$3&lt;=L223),$F$14,IF(OR($H$2&gt;I223,OR($H$3&gt;O223)),S223,IF(AND(OR($H$2&lt;G223),$H$3&lt;=M223),Q223,R223))))</f>
        <v/>
      </c>
      <c r="D223" s="14" t="s">
        <v>663</v>
      </c>
      <c r="E223" s="44" t="s">
        <v>683</v>
      </c>
      <c r="F223" s="47">
        <v>0</v>
      </c>
      <c r="G223" s="47">
        <v>20</v>
      </c>
      <c r="H223" s="52" t="s">
        <v>723</v>
      </c>
      <c r="I223" s="47">
        <v>60</v>
      </c>
      <c r="J223" s="23" t="s">
        <v>699</v>
      </c>
      <c r="K223" s="69" t="s">
        <v>798</v>
      </c>
      <c r="L223" s="17" t="s">
        <v>685</v>
      </c>
      <c r="M223" s="25">
        <v>4000</v>
      </c>
      <c r="N223" s="28" t="s">
        <v>723</v>
      </c>
      <c r="O223" s="25">
        <v>10000</v>
      </c>
      <c r="P223" s="14" t="s">
        <v>799</v>
      </c>
      <c r="Q223" s="38">
        <f t="shared" si="30"/>
        <v>3</v>
      </c>
      <c r="R223" s="38">
        <f t="shared" si="31"/>
        <v>5</v>
      </c>
      <c r="S223" s="38">
        <f t="shared" si="32"/>
        <v>6</v>
      </c>
      <c r="T223" s="43" t="s">
        <v>418</v>
      </c>
    </row>
    <row r="224" spans="1:20" s="11" customFormat="1" ht="25.5" x14ac:dyDescent="0.25">
      <c r="A224" s="14">
        <v>210</v>
      </c>
      <c r="B224" s="20" t="s">
        <v>419</v>
      </c>
      <c r="C224" s="38" t="str">
        <f>IF(OR($H$2="",$H$3=""),"",IF(AND(OR($H$2&lt;=F224),$H$3&lt;=L224),$F$14,IF(OR($H$2&gt;I224,OR($H$3&gt;O224)),S224,IF(AND(OR($H$2&lt;G224),$H$3&lt;=M224),Q224,R224))))</f>
        <v/>
      </c>
      <c r="D224" s="14" t="s">
        <v>663</v>
      </c>
      <c r="E224" s="44" t="s">
        <v>683</v>
      </c>
      <c r="F224" s="47">
        <v>0</v>
      </c>
      <c r="G224" s="47">
        <v>2</v>
      </c>
      <c r="H224" s="52" t="s">
        <v>723</v>
      </c>
      <c r="I224" s="47">
        <v>20</v>
      </c>
      <c r="J224" s="23" t="s">
        <v>699</v>
      </c>
      <c r="K224" s="69" t="s">
        <v>798</v>
      </c>
      <c r="L224" s="17" t="s">
        <v>685</v>
      </c>
      <c r="M224" s="25">
        <v>2000000</v>
      </c>
      <c r="N224" s="28" t="s">
        <v>723</v>
      </c>
      <c r="O224" s="25">
        <v>10000000</v>
      </c>
      <c r="P224" s="14" t="s">
        <v>799</v>
      </c>
      <c r="Q224" s="38">
        <f t="shared" si="30"/>
        <v>3</v>
      </c>
      <c r="R224" s="38">
        <f t="shared" si="31"/>
        <v>5</v>
      </c>
      <c r="S224" s="38">
        <f t="shared" si="32"/>
        <v>6</v>
      </c>
      <c r="T224" s="43" t="s">
        <v>420</v>
      </c>
    </row>
    <row r="225" spans="1:20" s="11" customFormat="1" ht="25.5" x14ac:dyDescent="0.25">
      <c r="A225" s="14">
        <v>211</v>
      </c>
      <c r="B225" s="20" t="s">
        <v>421</v>
      </c>
      <c r="C225" s="38" t="str">
        <f>IF(OR($H$2="",$H$3=""),"",IF(AND(OR($H$2&lt;=F225),$H$3&lt;=L225),$F$14,IF(OR($H$2&gt;I225,OR($H$3&gt;O225)),S225,IF(AND(OR($H$2&lt;G225),$H$3&lt;=M225),Q225,R225))))</f>
        <v/>
      </c>
      <c r="D225" s="14" t="s">
        <v>663</v>
      </c>
      <c r="E225" s="44" t="s">
        <v>683</v>
      </c>
      <c r="F225" s="47">
        <v>0</v>
      </c>
      <c r="G225" s="47">
        <v>4</v>
      </c>
      <c r="H225" s="52" t="s">
        <v>723</v>
      </c>
      <c r="I225" s="47">
        <v>6</v>
      </c>
      <c r="J225" s="23" t="s">
        <v>699</v>
      </c>
      <c r="K225" s="69" t="s">
        <v>798</v>
      </c>
      <c r="L225" s="17" t="s">
        <v>685</v>
      </c>
      <c r="M225" s="25">
        <v>15000</v>
      </c>
      <c r="N225" s="28" t="s">
        <v>723</v>
      </c>
      <c r="O225" s="25">
        <v>50000</v>
      </c>
      <c r="P225" s="14" t="s">
        <v>799</v>
      </c>
      <c r="Q225" s="38">
        <f t="shared" si="30"/>
        <v>3</v>
      </c>
      <c r="R225" s="38">
        <f t="shared" si="31"/>
        <v>5</v>
      </c>
      <c r="S225" s="38">
        <f t="shared" si="32"/>
        <v>6</v>
      </c>
      <c r="T225" s="43" t="s">
        <v>422</v>
      </c>
    </row>
    <row r="226" spans="1:20" s="11" customFormat="1" x14ac:dyDescent="0.25">
      <c r="A226" s="14">
        <v>212</v>
      </c>
      <c r="B226" s="20" t="s">
        <v>423</v>
      </c>
      <c r="C226" s="38" t="str">
        <f>IF($H$2="","",IF($H$2&gt;I226,S226,IF($H$2&lt;=F226,$F$14,IF($H$2&lt;G226,Q226,R226))))</f>
        <v/>
      </c>
      <c r="D226" s="14" t="s">
        <v>662</v>
      </c>
      <c r="E226" s="44" t="s">
        <v>795</v>
      </c>
      <c r="F226" s="47">
        <v>2</v>
      </c>
      <c r="G226" s="53">
        <v>10</v>
      </c>
      <c r="H226" s="55" t="s">
        <v>723</v>
      </c>
      <c r="I226" s="53">
        <v>50</v>
      </c>
      <c r="J226" s="24" t="s">
        <v>699</v>
      </c>
      <c r="K226" s="45" t="s">
        <v>685</v>
      </c>
      <c r="L226" s="17" t="s">
        <v>685</v>
      </c>
      <c r="M226" s="27" t="s">
        <v>685</v>
      </c>
      <c r="N226" s="27" t="s">
        <v>685</v>
      </c>
      <c r="O226" s="27" t="s">
        <v>685</v>
      </c>
      <c r="P226" s="27" t="s">
        <v>685</v>
      </c>
      <c r="Q226" s="38">
        <f t="shared" si="30"/>
        <v>1</v>
      </c>
      <c r="R226" s="38">
        <f t="shared" si="31"/>
        <v>3</v>
      </c>
      <c r="S226" s="38">
        <f t="shared" si="32"/>
        <v>5</v>
      </c>
      <c r="T226" s="43" t="s">
        <v>424</v>
      </c>
    </row>
    <row r="227" spans="1:20" s="11" customFormat="1" x14ac:dyDescent="0.25">
      <c r="A227" s="14">
        <v>213</v>
      </c>
      <c r="B227" s="20" t="s">
        <v>425</v>
      </c>
      <c r="C227" s="38" t="str">
        <f>IF($H$2="","",IF($H$2&gt;I227,S227,IF($H$2&lt;=F227,$F$14,IF($H$2&lt;G227,Q227,R227))))</f>
        <v/>
      </c>
      <c r="D227" s="14" t="s">
        <v>662</v>
      </c>
      <c r="E227" s="69" t="s">
        <v>713</v>
      </c>
      <c r="F227" s="47">
        <v>0</v>
      </c>
      <c r="G227" s="53">
        <v>5</v>
      </c>
      <c r="H227" s="55" t="s">
        <v>723</v>
      </c>
      <c r="I227" s="53">
        <v>30</v>
      </c>
      <c r="J227" s="24" t="s">
        <v>792</v>
      </c>
      <c r="K227" s="45" t="s">
        <v>685</v>
      </c>
      <c r="L227" s="17" t="s">
        <v>685</v>
      </c>
      <c r="M227" s="27" t="s">
        <v>685</v>
      </c>
      <c r="N227" s="27" t="s">
        <v>685</v>
      </c>
      <c r="O227" s="27" t="s">
        <v>685</v>
      </c>
      <c r="P227" s="27" t="s">
        <v>685</v>
      </c>
      <c r="Q227" s="38">
        <f t="shared" si="30"/>
        <v>1</v>
      </c>
      <c r="R227" s="38">
        <f t="shared" si="31"/>
        <v>3</v>
      </c>
      <c r="S227" s="38">
        <f t="shared" si="32"/>
        <v>5</v>
      </c>
      <c r="T227" s="43" t="s">
        <v>426</v>
      </c>
    </row>
    <row r="228" spans="1:20" s="11" customFormat="1" x14ac:dyDescent="0.25">
      <c r="A228" s="14">
        <v>214</v>
      </c>
      <c r="B228" s="20" t="s">
        <v>427</v>
      </c>
      <c r="C228" s="38" t="str">
        <f>IF($H$2="","",IF($H$2&gt;I228,S228,IF($H$2&lt;=F228,$F$14,IF($H$2&lt;G228,Q228,R228))))</f>
        <v/>
      </c>
      <c r="D228" s="14" t="s">
        <v>663</v>
      </c>
      <c r="E228" s="69" t="s">
        <v>713</v>
      </c>
      <c r="F228" s="47">
        <v>0</v>
      </c>
      <c r="G228" s="53">
        <v>5</v>
      </c>
      <c r="H228" s="55" t="s">
        <v>723</v>
      </c>
      <c r="I228" s="53">
        <v>30</v>
      </c>
      <c r="J228" s="24" t="s">
        <v>792</v>
      </c>
      <c r="K228" s="45" t="s">
        <v>685</v>
      </c>
      <c r="L228" s="17" t="s">
        <v>685</v>
      </c>
      <c r="M228" s="27" t="s">
        <v>685</v>
      </c>
      <c r="N228" s="27" t="s">
        <v>685</v>
      </c>
      <c r="O228" s="27" t="s">
        <v>685</v>
      </c>
      <c r="P228" s="27" t="s">
        <v>685</v>
      </c>
      <c r="Q228" s="38">
        <f t="shared" si="30"/>
        <v>3</v>
      </c>
      <c r="R228" s="38">
        <f t="shared" si="31"/>
        <v>5</v>
      </c>
      <c r="S228" s="38">
        <f t="shared" si="32"/>
        <v>6</v>
      </c>
      <c r="T228" s="43" t="s">
        <v>428</v>
      </c>
    </row>
    <row r="229" spans="1:20" s="11" customFormat="1" ht="25.5" x14ac:dyDescent="0.25">
      <c r="A229" s="14">
        <v>215</v>
      </c>
      <c r="B229" s="20" t="s">
        <v>429</v>
      </c>
      <c r="C229" s="38" t="str">
        <f>IF(OR($H$2="",$H$3=""),"",IF(AND(OR($H$2&lt;=F229),$H$3&lt;=L229),$F$14,IF(OR($H$2&gt;I229,OR($H$3&gt;O229)),S229,IF(AND(OR($H$2&lt;G229),$H$3&lt;M229),Q229,R229))))</f>
        <v/>
      </c>
      <c r="D229" s="14" t="s">
        <v>663</v>
      </c>
      <c r="E229" s="44" t="s">
        <v>800</v>
      </c>
      <c r="F229" s="47">
        <v>0</v>
      </c>
      <c r="G229" s="47">
        <v>150</v>
      </c>
      <c r="H229" s="52" t="s">
        <v>723</v>
      </c>
      <c r="I229" s="47">
        <v>1000</v>
      </c>
      <c r="J229" s="23" t="s">
        <v>699</v>
      </c>
      <c r="K229" s="69" t="s">
        <v>719</v>
      </c>
      <c r="L229" s="17" t="s">
        <v>685</v>
      </c>
      <c r="M229" s="25">
        <v>30</v>
      </c>
      <c r="N229" s="28" t="s">
        <v>723</v>
      </c>
      <c r="O229" s="25">
        <v>100</v>
      </c>
      <c r="P229" s="14" t="s">
        <v>801</v>
      </c>
      <c r="Q229" s="38">
        <f t="shared" si="30"/>
        <v>3</v>
      </c>
      <c r="R229" s="38">
        <f t="shared" si="31"/>
        <v>5</v>
      </c>
      <c r="S229" s="38">
        <f t="shared" si="32"/>
        <v>6</v>
      </c>
      <c r="T229" s="43" t="s">
        <v>430</v>
      </c>
    </row>
    <row r="230" spans="1:20" s="11" customFormat="1" x14ac:dyDescent="0.25">
      <c r="A230" s="14">
        <v>216</v>
      </c>
      <c r="B230" s="20" t="s">
        <v>431</v>
      </c>
      <c r="C230" s="38" t="str">
        <f>IF($H$2="","",IF($H$2&gt;I230,S230,IF($H$2&lt;=F230,$F$14,IF($H$2&lt;=G230,Q230,R230))))</f>
        <v/>
      </c>
      <c r="D230" s="14" t="s">
        <v>663</v>
      </c>
      <c r="E230" s="69" t="s">
        <v>719</v>
      </c>
      <c r="F230" s="47">
        <v>0</v>
      </c>
      <c r="G230" s="53">
        <v>10</v>
      </c>
      <c r="H230" s="55" t="s">
        <v>723</v>
      </c>
      <c r="I230" s="53">
        <v>100</v>
      </c>
      <c r="J230" s="24" t="s">
        <v>801</v>
      </c>
      <c r="K230" s="45" t="s">
        <v>685</v>
      </c>
      <c r="L230" s="17" t="s">
        <v>685</v>
      </c>
      <c r="M230" s="27" t="s">
        <v>685</v>
      </c>
      <c r="N230" s="27" t="s">
        <v>685</v>
      </c>
      <c r="O230" s="27" t="s">
        <v>685</v>
      </c>
      <c r="P230" s="27" t="s">
        <v>685</v>
      </c>
      <c r="Q230" s="38">
        <f t="shared" si="30"/>
        <v>3</v>
      </c>
      <c r="R230" s="38">
        <f t="shared" si="31"/>
        <v>5</v>
      </c>
      <c r="S230" s="38">
        <f t="shared" si="32"/>
        <v>6</v>
      </c>
      <c r="T230" s="43" t="s">
        <v>432</v>
      </c>
    </row>
    <row r="231" spans="1:20" s="11" customFormat="1" x14ac:dyDescent="0.25">
      <c r="A231" s="14">
        <v>217</v>
      </c>
      <c r="B231" s="20" t="s">
        <v>433</v>
      </c>
      <c r="C231" s="38" t="str">
        <f>IF($H$2="","",IF($H$2&gt;I231,S231,IF($H$2&lt;=F231,$F$14,IF($H$2&lt;=G231,Q231,R231))))</f>
        <v/>
      </c>
      <c r="D231" s="14" t="s">
        <v>662</v>
      </c>
      <c r="E231" s="22" t="s">
        <v>719</v>
      </c>
      <c r="F231" s="47">
        <v>0</v>
      </c>
      <c r="G231" s="53">
        <v>10</v>
      </c>
      <c r="H231" s="50" t="s">
        <v>805</v>
      </c>
      <c r="I231" s="53">
        <v>60</v>
      </c>
      <c r="J231" s="24" t="s">
        <v>801</v>
      </c>
      <c r="K231" s="45" t="s">
        <v>685</v>
      </c>
      <c r="L231" s="17" t="s">
        <v>685</v>
      </c>
      <c r="M231" s="27" t="s">
        <v>685</v>
      </c>
      <c r="N231" s="27" t="s">
        <v>685</v>
      </c>
      <c r="O231" s="27" t="s">
        <v>685</v>
      </c>
      <c r="P231" s="27" t="s">
        <v>685</v>
      </c>
      <c r="Q231" s="38">
        <f t="shared" si="30"/>
        <v>1</v>
      </c>
      <c r="R231" s="38">
        <f t="shared" si="31"/>
        <v>3</v>
      </c>
      <c r="S231" s="38">
        <f t="shared" si="32"/>
        <v>5</v>
      </c>
      <c r="T231" s="43" t="s">
        <v>434</v>
      </c>
    </row>
    <row r="232" spans="1:20" s="11" customFormat="1" x14ac:dyDescent="0.25">
      <c r="A232" s="14">
        <v>218</v>
      </c>
      <c r="B232" s="20" t="s">
        <v>435</v>
      </c>
      <c r="C232" s="38" t="str">
        <f>IF($H$2="","",IF($H$2&gt;I232,S232,IF($H$2&lt;=F232,$F$14,IF($H$2&lt;=G232,Q232,R232))))</f>
        <v/>
      </c>
      <c r="D232" s="14" t="s">
        <v>662</v>
      </c>
      <c r="E232" s="22" t="s">
        <v>719</v>
      </c>
      <c r="F232" s="47">
        <v>0</v>
      </c>
      <c r="G232" s="53">
        <v>30</v>
      </c>
      <c r="H232" s="50" t="s">
        <v>806</v>
      </c>
      <c r="I232" s="53">
        <v>90</v>
      </c>
      <c r="J232" s="24" t="s">
        <v>801</v>
      </c>
      <c r="K232" s="45" t="s">
        <v>685</v>
      </c>
      <c r="L232" s="17" t="s">
        <v>685</v>
      </c>
      <c r="M232" s="27" t="s">
        <v>685</v>
      </c>
      <c r="N232" s="27" t="s">
        <v>685</v>
      </c>
      <c r="O232" s="27" t="s">
        <v>685</v>
      </c>
      <c r="P232" s="27" t="s">
        <v>685</v>
      </c>
      <c r="Q232" s="38">
        <f t="shared" si="30"/>
        <v>1</v>
      </c>
      <c r="R232" s="38">
        <f t="shared" si="31"/>
        <v>3</v>
      </c>
      <c r="S232" s="38">
        <f t="shared" si="32"/>
        <v>5</v>
      </c>
      <c r="T232" s="43" t="s">
        <v>436</v>
      </c>
    </row>
    <row r="233" spans="1:20" s="11" customFormat="1" x14ac:dyDescent="0.25">
      <c r="A233" s="14">
        <v>219</v>
      </c>
      <c r="B233" s="20" t="s">
        <v>437</v>
      </c>
      <c r="C233" s="38" t="str">
        <f>IF($H$2="","",IF($H$2&gt;I233,S233,IF($H$2&lt;=F233,$F$14,IF($H$2&lt;=G233,Q233,R233))))</f>
        <v/>
      </c>
      <c r="D233" s="14" t="s">
        <v>662</v>
      </c>
      <c r="E233" s="22" t="s">
        <v>719</v>
      </c>
      <c r="F233" s="47">
        <v>0</v>
      </c>
      <c r="G233" s="53">
        <v>10</v>
      </c>
      <c r="H233" s="50" t="s">
        <v>807</v>
      </c>
      <c r="I233" s="53">
        <v>100</v>
      </c>
      <c r="J233" s="24" t="s">
        <v>801</v>
      </c>
      <c r="K233" s="45" t="s">
        <v>685</v>
      </c>
      <c r="L233" s="17" t="s">
        <v>685</v>
      </c>
      <c r="M233" s="27" t="s">
        <v>685</v>
      </c>
      <c r="N233" s="27" t="s">
        <v>685</v>
      </c>
      <c r="O233" s="27" t="s">
        <v>685</v>
      </c>
      <c r="P233" s="27" t="s">
        <v>685</v>
      </c>
      <c r="Q233" s="38">
        <f t="shared" si="30"/>
        <v>1</v>
      </c>
      <c r="R233" s="38">
        <f t="shared" si="31"/>
        <v>3</v>
      </c>
      <c r="S233" s="38">
        <f t="shared" si="32"/>
        <v>5</v>
      </c>
      <c r="T233" s="43" t="s">
        <v>438</v>
      </c>
    </row>
    <row r="234" spans="1:20" s="11" customFormat="1" x14ac:dyDescent="0.25">
      <c r="A234" s="14">
        <v>220</v>
      </c>
      <c r="B234" s="20" t="s">
        <v>439</v>
      </c>
      <c r="C234" s="38" t="str">
        <f>IF($H$2="","",IF($H$2&gt;I234,S234,IF($H$2&lt;F234,$F$14,IF($H$2&lt;=G234,Q234,R234))))</f>
        <v/>
      </c>
      <c r="D234" s="14" t="s">
        <v>662</v>
      </c>
      <c r="E234" s="22" t="s">
        <v>804</v>
      </c>
      <c r="F234" s="47">
        <v>138</v>
      </c>
      <c r="G234" s="53">
        <v>230</v>
      </c>
      <c r="H234" s="50" t="s">
        <v>808</v>
      </c>
      <c r="I234" s="53">
        <v>345</v>
      </c>
      <c r="J234" s="24" t="s">
        <v>810</v>
      </c>
      <c r="K234" s="45" t="s">
        <v>685</v>
      </c>
      <c r="L234" s="17" t="s">
        <v>685</v>
      </c>
      <c r="M234" s="27" t="s">
        <v>685</v>
      </c>
      <c r="N234" s="27" t="s">
        <v>685</v>
      </c>
      <c r="O234" s="27" t="s">
        <v>685</v>
      </c>
      <c r="P234" s="27" t="s">
        <v>685</v>
      </c>
      <c r="Q234" s="38">
        <f t="shared" si="30"/>
        <v>1</v>
      </c>
      <c r="R234" s="38">
        <f t="shared" si="31"/>
        <v>3</v>
      </c>
      <c r="S234" s="38">
        <f t="shared" si="32"/>
        <v>5</v>
      </c>
      <c r="T234" s="43" t="s">
        <v>440</v>
      </c>
    </row>
    <row r="235" spans="1:20" s="11" customFormat="1" x14ac:dyDescent="0.25">
      <c r="A235" s="14">
        <v>221</v>
      </c>
      <c r="B235" s="20" t="s">
        <v>441</v>
      </c>
      <c r="C235" s="14" t="str">
        <f>IF(OR($H$2="",$H$3=""),"", IF(OR($H$2&gt;=I235,OR($H$3&gt;=O235)),S235,IF(OR($H$2&lt;F235,$H$3&lt;=L235),$F$14,IF(AND($H$2&lt;=G235,$H$3&lt;M235),Q235,R235))))</f>
        <v/>
      </c>
      <c r="D235" s="14" t="s">
        <v>661</v>
      </c>
      <c r="E235" s="22" t="s">
        <v>804</v>
      </c>
      <c r="F235" s="47">
        <v>138</v>
      </c>
      <c r="G235" s="53">
        <v>230</v>
      </c>
      <c r="H235" s="50" t="s">
        <v>809</v>
      </c>
      <c r="I235" s="53">
        <v>230</v>
      </c>
      <c r="J235" s="24" t="s">
        <v>810</v>
      </c>
      <c r="K235" s="44" t="s">
        <v>795</v>
      </c>
      <c r="L235" s="17">
        <v>2</v>
      </c>
      <c r="M235" s="25">
        <v>5</v>
      </c>
      <c r="N235" s="26" t="s">
        <v>811</v>
      </c>
      <c r="O235" s="25">
        <v>10</v>
      </c>
      <c r="P235" s="23" t="s">
        <v>699</v>
      </c>
      <c r="Q235" s="38">
        <f t="shared" si="30"/>
        <v>1</v>
      </c>
      <c r="R235" s="38">
        <f t="shared" si="31"/>
        <v>2</v>
      </c>
      <c r="S235" s="38">
        <f t="shared" si="32"/>
        <v>4</v>
      </c>
      <c r="T235" s="43" t="s">
        <v>442</v>
      </c>
    </row>
    <row r="236" spans="1:20" s="11" customFormat="1" ht="25.5" x14ac:dyDescent="0.25">
      <c r="A236" s="14">
        <v>222</v>
      </c>
      <c r="B236" s="20" t="s">
        <v>443</v>
      </c>
      <c r="C236" s="14" t="str">
        <f>IF(OR($H$2="",$H$3=""),"",IF(AND(OR($H$2&lt;F236),$H$3&lt;=L236),$F$14,IF(OR($H$2&gt;I236,OR($H$3&gt;O236)),S236,IF(AND(OR($H$2&lt;=G236),$H$3&lt;=M236),Q236,R236))))</f>
        <v/>
      </c>
      <c r="D236" s="14" t="s">
        <v>661</v>
      </c>
      <c r="E236" s="22" t="s">
        <v>683</v>
      </c>
      <c r="F236" s="47">
        <v>0</v>
      </c>
      <c r="G236" s="53">
        <v>10</v>
      </c>
      <c r="H236" s="47" t="s">
        <v>812</v>
      </c>
      <c r="I236" s="53">
        <v>50</v>
      </c>
      <c r="J236" s="24" t="s">
        <v>699</v>
      </c>
      <c r="K236" s="124" t="s">
        <v>719</v>
      </c>
      <c r="L236" s="17" t="s">
        <v>685</v>
      </c>
      <c r="M236" s="25">
        <v>10</v>
      </c>
      <c r="N236" s="14" t="s">
        <v>813</v>
      </c>
      <c r="O236" s="25">
        <v>50</v>
      </c>
      <c r="P236" s="14" t="s">
        <v>801</v>
      </c>
      <c r="Q236" s="14">
        <f t="shared" si="30"/>
        <v>1</v>
      </c>
      <c r="R236" s="14">
        <f t="shared" si="31"/>
        <v>2</v>
      </c>
      <c r="S236" s="14">
        <f t="shared" si="32"/>
        <v>4</v>
      </c>
      <c r="T236" s="43" t="s">
        <v>444</v>
      </c>
    </row>
    <row r="237" spans="1:20" s="11" customFormat="1" ht="24" x14ac:dyDescent="0.25">
      <c r="A237" s="14">
        <v>223</v>
      </c>
      <c r="B237" s="20" t="s">
        <v>445</v>
      </c>
      <c r="C237" s="38" t="str">
        <f>IF($H$2="","",IF($H$2&gt;I237,S237,IF($H$2&lt;=F237,$F$14,IF($H$2&lt;=G237,Q237,R237))))</f>
        <v/>
      </c>
      <c r="D237" s="14" t="s">
        <v>662</v>
      </c>
      <c r="E237" s="22" t="s">
        <v>814</v>
      </c>
      <c r="F237" s="47">
        <v>1</v>
      </c>
      <c r="G237" s="53">
        <v>10</v>
      </c>
      <c r="H237" s="50" t="s">
        <v>815</v>
      </c>
      <c r="I237" s="53">
        <v>80</v>
      </c>
      <c r="J237" s="24" t="s">
        <v>801</v>
      </c>
      <c r="K237" s="45" t="s">
        <v>685</v>
      </c>
      <c r="L237" s="17" t="s">
        <v>685</v>
      </c>
      <c r="M237" s="27" t="s">
        <v>685</v>
      </c>
      <c r="N237" s="27" t="s">
        <v>685</v>
      </c>
      <c r="O237" s="27" t="s">
        <v>685</v>
      </c>
      <c r="P237" s="27" t="s">
        <v>685</v>
      </c>
      <c r="Q237" s="38">
        <f t="shared" si="30"/>
        <v>1</v>
      </c>
      <c r="R237" s="38">
        <f t="shared" si="31"/>
        <v>3</v>
      </c>
      <c r="S237" s="38">
        <f t="shared" si="32"/>
        <v>5</v>
      </c>
      <c r="T237" s="43" t="s">
        <v>446</v>
      </c>
    </row>
    <row r="238" spans="1:20" s="11" customFormat="1" x14ac:dyDescent="0.25">
      <c r="A238" s="14">
        <v>224</v>
      </c>
      <c r="B238" s="20" t="s">
        <v>447</v>
      </c>
      <c r="C238" s="38" t="str">
        <f t="shared" ref="C238:C247" si="33">IF($H$2="","",IF($H$2&gt;I238,S238,IF($H$2&lt;=F238,$F$14,IF($H$2&lt;G238,Q238,R238))))</f>
        <v/>
      </c>
      <c r="D238" s="14" t="s">
        <v>663</v>
      </c>
      <c r="E238" s="14" t="s">
        <v>800</v>
      </c>
      <c r="F238" s="47">
        <v>5</v>
      </c>
      <c r="G238" s="53">
        <v>50</v>
      </c>
      <c r="H238" s="50" t="s">
        <v>816</v>
      </c>
      <c r="I238" s="53">
        <v>500</v>
      </c>
      <c r="J238" s="24" t="s">
        <v>699</v>
      </c>
      <c r="K238" s="45" t="s">
        <v>685</v>
      </c>
      <c r="L238" s="17" t="s">
        <v>685</v>
      </c>
      <c r="M238" s="27" t="s">
        <v>685</v>
      </c>
      <c r="N238" s="27" t="s">
        <v>685</v>
      </c>
      <c r="O238" s="27" t="s">
        <v>685</v>
      </c>
      <c r="P238" s="27" t="s">
        <v>685</v>
      </c>
      <c r="Q238" s="38">
        <f t="shared" si="30"/>
        <v>3</v>
      </c>
      <c r="R238" s="38">
        <f t="shared" si="31"/>
        <v>5</v>
      </c>
      <c r="S238" s="38">
        <f t="shared" si="32"/>
        <v>6</v>
      </c>
      <c r="T238" s="43" t="s">
        <v>448</v>
      </c>
    </row>
    <row r="239" spans="1:20" s="11" customFormat="1" x14ac:dyDescent="0.25">
      <c r="A239" s="14">
        <v>225</v>
      </c>
      <c r="B239" s="20" t="s">
        <v>449</v>
      </c>
      <c r="C239" s="38" t="str">
        <f t="shared" si="33"/>
        <v/>
      </c>
      <c r="D239" s="14" t="s">
        <v>662</v>
      </c>
      <c r="E239" s="69" t="s">
        <v>817</v>
      </c>
      <c r="F239" s="47">
        <v>0</v>
      </c>
      <c r="G239" s="53">
        <v>300</v>
      </c>
      <c r="H239" s="55" t="s">
        <v>723</v>
      </c>
      <c r="I239" s="53">
        <v>10000</v>
      </c>
      <c r="J239" s="24" t="s">
        <v>818</v>
      </c>
      <c r="K239" s="45" t="s">
        <v>685</v>
      </c>
      <c r="L239" s="17" t="s">
        <v>685</v>
      </c>
      <c r="M239" s="27" t="s">
        <v>685</v>
      </c>
      <c r="N239" s="27" t="s">
        <v>685</v>
      </c>
      <c r="O239" s="27" t="s">
        <v>685</v>
      </c>
      <c r="P239" s="27" t="s">
        <v>685</v>
      </c>
      <c r="Q239" s="38">
        <f t="shared" si="30"/>
        <v>1</v>
      </c>
      <c r="R239" s="38">
        <f t="shared" si="31"/>
        <v>3</v>
      </c>
      <c r="S239" s="38">
        <f t="shared" si="32"/>
        <v>5</v>
      </c>
      <c r="T239" s="43" t="s">
        <v>450</v>
      </c>
    </row>
    <row r="240" spans="1:20" s="11" customFormat="1" x14ac:dyDescent="0.25">
      <c r="A240" s="14">
        <v>226</v>
      </c>
      <c r="B240" s="20" t="s">
        <v>451</v>
      </c>
      <c r="C240" s="38" t="str">
        <f t="shared" si="33"/>
        <v/>
      </c>
      <c r="D240" s="14" t="s">
        <v>662</v>
      </c>
      <c r="E240" s="69" t="s">
        <v>713</v>
      </c>
      <c r="F240" s="47">
        <v>0</v>
      </c>
      <c r="G240" s="53">
        <v>0.1</v>
      </c>
      <c r="H240" s="55" t="s">
        <v>723</v>
      </c>
      <c r="I240" s="53">
        <v>0.5</v>
      </c>
      <c r="J240" s="24" t="s">
        <v>792</v>
      </c>
      <c r="K240" s="45" t="s">
        <v>685</v>
      </c>
      <c r="L240" s="17" t="s">
        <v>685</v>
      </c>
      <c r="M240" s="27" t="s">
        <v>685</v>
      </c>
      <c r="N240" s="27" t="s">
        <v>685</v>
      </c>
      <c r="O240" s="27" t="s">
        <v>685</v>
      </c>
      <c r="P240" s="27" t="s">
        <v>685</v>
      </c>
      <c r="Q240" s="38">
        <f t="shared" si="30"/>
        <v>1</v>
      </c>
      <c r="R240" s="38">
        <f t="shared" si="31"/>
        <v>3</v>
      </c>
      <c r="S240" s="38">
        <f t="shared" si="32"/>
        <v>5</v>
      </c>
      <c r="T240" s="43" t="s">
        <v>452</v>
      </c>
    </row>
    <row r="241" spans="1:20" s="11" customFormat="1" x14ac:dyDescent="0.25">
      <c r="A241" s="14">
        <v>227</v>
      </c>
      <c r="B241" s="20" t="s">
        <v>453</v>
      </c>
      <c r="C241" s="38" t="str">
        <f t="shared" si="33"/>
        <v/>
      </c>
      <c r="D241" s="14" t="s">
        <v>661</v>
      </c>
      <c r="E241" s="22" t="s">
        <v>819</v>
      </c>
      <c r="F241" s="47">
        <v>20</v>
      </c>
      <c r="G241" s="53">
        <v>100</v>
      </c>
      <c r="H241" s="50" t="s">
        <v>820</v>
      </c>
      <c r="I241" s="53">
        <v>500</v>
      </c>
      <c r="J241" s="24" t="s">
        <v>818</v>
      </c>
      <c r="K241" s="45" t="s">
        <v>685</v>
      </c>
      <c r="L241" s="17" t="s">
        <v>685</v>
      </c>
      <c r="M241" s="27" t="s">
        <v>685</v>
      </c>
      <c r="N241" s="27" t="s">
        <v>685</v>
      </c>
      <c r="O241" s="27" t="s">
        <v>685</v>
      </c>
      <c r="P241" s="27" t="s">
        <v>685</v>
      </c>
      <c r="Q241" s="38">
        <f t="shared" si="30"/>
        <v>1</v>
      </c>
      <c r="R241" s="38">
        <f t="shared" si="31"/>
        <v>2</v>
      </c>
      <c r="S241" s="38">
        <f t="shared" si="32"/>
        <v>4</v>
      </c>
      <c r="T241" s="43" t="s">
        <v>454</v>
      </c>
    </row>
    <row r="242" spans="1:20" s="11" customFormat="1" x14ac:dyDescent="0.25">
      <c r="A242" s="14">
        <v>228</v>
      </c>
      <c r="B242" s="20" t="s">
        <v>455</v>
      </c>
      <c r="C242" s="38" t="str">
        <f t="shared" si="33"/>
        <v/>
      </c>
      <c r="D242" s="14" t="s">
        <v>661</v>
      </c>
      <c r="E242" s="22" t="s">
        <v>817</v>
      </c>
      <c r="F242" s="47">
        <v>200</v>
      </c>
      <c r="G242" s="53">
        <v>500</v>
      </c>
      <c r="H242" s="50" t="s">
        <v>821</v>
      </c>
      <c r="I242" s="53">
        <v>1000</v>
      </c>
      <c r="J242" s="24" t="s">
        <v>818</v>
      </c>
      <c r="K242" s="45" t="s">
        <v>685</v>
      </c>
      <c r="L242" s="17" t="s">
        <v>685</v>
      </c>
      <c r="M242" s="27" t="s">
        <v>685</v>
      </c>
      <c r="N242" s="27" t="s">
        <v>685</v>
      </c>
      <c r="O242" s="27" t="s">
        <v>685</v>
      </c>
      <c r="P242" s="27" t="s">
        <v>685</v>
      </c>
      <c r="Q242" s="38">
        <f t="shared" si="30"/>
        <v>1</v>
      </c>
      <c r="R242" s="38">
        <f t="shared" si="31"/>
        <v>2</v>
      </c>
      <c r="S242" s="38">
        <f t="shared" si="32"/>
        <v>4</v>
      </c>
      <c r="T242" s="43" t="s">
        <v>456</v>
      </c>
    </row>
    <row r="243" spans="1:20" s="11" customFormat="1" x14ac:dyDescent="0.25">
      <c r="A243" s="14">
        <v>229</v>
      </c>
      <c r="B243" s="20" t="s">
        <v>457</v>
      </c>
      <c r="C243" s="38" t="str">
        <f t="shared" si="33"/>
        <v/>
      </c>
      <c r="D243" s="14" t="s">
        <v>662</v>
      </c>
      <c r="E243" s="69" t="s">
        <v>822</v>
      </c>
      <c r="F243" s="47">
        <v>0</v>
      </c>
      <c r="G243" s="53">
        <v>50</v>
      </c>
      <c r="H243" s="55" t="s">
        <v>723</v>
      </c>
      <c r="I243" s="53">
        <v>400</v>
      </c>
      <c r="J243" s="24" t="s">
        <v>818</v>
      </c>
      <c r="K243" s="45" t="s">
        <v>685</v>
      </c>
      <c r="L243" s="17" t="s">
        <v>685</v>
      </c>
      <c r="M243" s="27" t="s">
        <v>685</v>
      </c>
      <c r="N243" s="27" t="s">
        <v>685</v>
      </c>
      <c r="O243" s="27" t="s">
        <v>685</v>
      </c>
      <c r="P243" s="27" t="s">
        <v>685</v>
      </c>
      <c r="Q243" s="38">
        <f t="shared" si="30"/>
        <v>1</v>
      </c>
      <c r="R243" s="38">
        <f t="shared" si="31"/>
        <v>3</v>
      </c>
      <c r="S243" s="38">
        <f t="shared" si="32"/>
        <v>5</v>
      </c>
      <c r="T243" s="43" t="s">
        <v>458</v>
      </c>
    </row>
    <row r="244" spans="1:20" s="11" customFormat="1" x14ac:dyDescent="0.25">
      <c r="A244" s="14">
        <v>230</v>
      </c>
      <c r="B244" s="20" t="s">
        <v>459</v>
      </c>
      <c r="C244" s="38" t="str">
        <f t="shared" si="33"/>
        <v/>
      </c>
      <c r="D244" s="14" t="s">
        <v>662</v>
      </c>
      <c r="E244" s="69" t="s">
        <v>823</v>
      </c>
      <c r="F244" s="47">
        <v>0</v>
      </c>
      <c r="G244" s="53">
        <v>15</v>
      </c>
      <c r="H244" s="55" t="s">
        <v>723</v>
      </c>
      <c r="I244" s="53">
        <v>250</v>
      </c>
      <c r="J244" s="24" t="s">
        <v>765</v>
      </c>
      <c r="K244" s="45" t="s">
        <v>685</v>
      </c>
      <c r="L244" s="17" t="s">
        <v>685</v>
      </c>
      <c r="M244" s="27" t="s">
        <v>685</v>
      </c>
      <c r="N244" s="27" t="s">
        <v>685</v>
      </c>
      <c r="O244" s="27" t="s">
        <v>685</v>
      </c>
      <c r="P244" s="27" t="s">
        <v>685</v>
      </c>
      <c r="Q244" s="38">
        <f t="shared" si="30"/>
        <v>1</v>
      </c>
      <c r="R244" s="38">
        <f t="shared" si="31"/>
        <v>3</v>
      </c>
      <c r="S244" s="38">
        <f t="shared" si="32"/>
        <v>5</v>
      </c>
      <c r="T244" s="43" t="s">
        <v>460</v>
      </c>
    </row>
    <row r="245" spans="1:20" s="11" customFormat="1" x14ac:dyDescent="0.25">
      <c r="A245" s="14">
        <v>231</v>
      </c>
      <c r="B245" s="20" t="s">
        <v>461</v>
      </c>
      <c r="C245" s="38" t="str">
        <f t="shared" si="33"/>
        <v/>
      </c>
      <c r="D245" s="14" t="s">
        <v>662</v>
      </c>
      <c r="E245" s="69" t="s">
        <v>823</v>
      </c>
      <c r="F245" s="47">
        <v>0</v>
      </c>
      <c r="G245" s="53">
        <v>60</v>
      </c>
      <c r="H245" s="55" t="s">
        <v>723</v>
      </c>
      <c r="I245" s="53">
        <v>1000</v>
      </c>
      <c r="J245" s="24" t="s">
        <v>765</v>
      </c>
      <c r="K245" s="45" t="s">
        <v>685</v>
      </c>
      <c r="L245" s="17" t="s">
        <v>685</v>
      </c>
      <c r="M245" s="27" t="s">
        <v>685</v>
      </c>
      <c r="N245" s="27" t="s">
        <v>685</v>
      </c>
      <c r="O245" s="27" t="s">
        <v>685</v>
      </c>
      <c r="P245" s="27" t="s">
        <v>685</v>
      </c>
      <c r="Q245" s="38">
        <f t="shared" si="30"/>
        <v>1</v>
      </c>
      <c r="R245" s="38">
        <f t="shared" si="31"/>
        <v>3</v>
      </c>
      <c r="S245" s="38">
        <f t="shared" si="32"/>
        <v>5</v>
      </c>
      <c r="T245" s="43" t="s">
        <v>462</v>
      </c>
    </row>
    <row r="246" spans="1:20" s="11" customFormat="1" x14ac:dyDescent="0.25">
      <c r="A246" s="14">
        <v>232</v>
      </c>
      <c r="B246" s="20" t="s">
        <v>463</v>
      </c>
      <c r="C246" s="38" t="str">
        <f t="shared" si="33"/>
        <v/>
      </c>
      <c r="D246" s="14" t="s">
        <v>662</v>
      </c>
      <c r="E246" s="124" t="s">
        <v>823</v>
      </c>
      <c r="F246" s="47">
        <v>0</v>
      </c>
      <c r="G246" s="53">
        <v>1</v>
      </c>
      <c r="H246" s="55" t="s">
        <v>723</v>
      </c>
      <c r="I246" s="53">
        <v>50</v>
      </c>
      <c r="J246" s="24" t="s">
        <v>765</v>
      </c>
      <c r="K246" s="45" t="s">
        <v>685</v>
      </c>
      <c r="L246" s="17" t="s">
        <v>685</v>
      </c>
      <c r="M246" s="27" t="s">
        <v>685</v>
      </c>
      <c r="N246" s="27" t="s">
        <v>685</v>
      </c>
      <c r="O246" s="27" t="s">
        <v>685</v>
      </c>
      <c r="P246" s="27" t="s">
        <v>685</v>
      </c>
      <c r="Q246" s="38">
        <f t="shared" si="30"/>
        <v>1</v>
      </c>
      <c r="R246" s="38">
        <f t="shared" si="31"/>
        <v>3</v>
      </c>
      <c r="S246" s="38">
        <f t="shared" si="32"/>
        <v>5</v>
      </c>
      <c r="T246" s="43" t="s">
        <v>464</v>
      </c>
    </row>
    <row r="247" spans="1:20" s="11" customFormat="1" x14ac:dyDescent="0.25">
      <c r="A247" s="14">
        <v>233</v>
      </c>
      <c r="B247" s="20" t="s">
        <v>465</v>
      </c>
      <c r="C247" s="38" t="str">
        <f t="shared" si="33"/>
        <v/>
      </c>
      <c r="D247" s="14" t="s">
        <v>661</v>
      </c>
      <c r="E247" s="124" t="s">
        <v>914</v>
      </c>
      <c r="F247" s="47">
        <v>0</v>
      </c>
      <c r="G247" s="53">
        <v>5</v>
      </c>
      <c r="H247" s="55" t="s">
        <v>723</v>
      </c>
      <c r="I247" s="53">
        <v>15</v>
      </c>
      <c r="J247" s="24" t="s">
        <v>745</v>
      </c>
      <c r="K247" s="45" t="s">
        <v>685</v>
      </c>
      <c r="L247" s="17" t="s">
        <v>685</v>
      </c>
      <c r="M247" s="27" t="s">
        <v>685</v>
      </c>
      <c r="N247" s="27" t="s">
        <v>685</v>
      </c>
      <c r="O247" s="27" t="s">
        <v>685</v>
      </c>
      <c r="P247" s="27" t="s">
        <v>685</v>
      </c>
      <c r="Q247" s="38">
        <f t="shared" si="30"/>
        <v>1</v>
      </c>
      <c r="R247" s="38">
        <f t="shared" si="31"/>
        <v>2</v>
      </c>
      <c r="S247" s="38">
        <f t="shared" si="32"/>
        <v>4</v>
      </c>
      <c r="T247" s="43" t="s">
        <v>466</v>
      </c>
    </row>
    <row r="248" spans="1:20" s="11" customFormat="1" ht="25.5" x14ac:dyDescent="0.25">
      <c r="A248" s="14">
        <v>234</v>
      </c>
      <c r="B248" s="20" t="s">
        <v>467</v>
      </c>
      <c r="C248" s="38" t="str">
        <f>IF($H$2="","",IF($H$2&gt;=I248,S248,IF($H$2&lt;=F248,$F$14,IF($H$2&lt;=G248,Q248,R248))))</f>
        <v/>
      </c>
      <c r="D248" s="14" t="s">
        <v>661</v>
      </c>
      <c r="E248" s="124" t="s">
        <v>915</v>
      </c>
      <c r="F248" s="47">
        <v>0</v>
      </c>
      <c r="G248" s="53">
        <v>200</v>
      </c>
      <c r="H248" s="55" t="s">
        <v>723</v>
      </c>
      <c r="I248" s="53">
        <v>500</v>
      </c>
      <c r="J248" s="24" t="s">
        <v>745</v>
      </c>
      <c r="K248" s="45" t="s">
        <v>685</v>
      </c>
      <c r="L248" s="17" t="s">
        <v>685</v>
      </c>
      <c r="M248" s="27" t="s">
        <v>685</v>
      </c>
      <c r="N248" s="27" t="s">
        <v>685</v>
      </c>
      <c r="O248" s="27" t="s">
        <v>685</v>
      </c>
      <c r="P248" s="27" t="s">
        <v>685</v>
      </c>
      <c r="Q248" s="38">
        <f t="shared" si="30"/>
        <v>1</v>
      </c>
      <c r="R248" s="38">
        <f t="shared" si="31"/>
        <v>2</v>
      </c>
      <c r="S248" s="38">
        <f t="shared" si="32"/>
        <v>4</v>
      </c>
      <c r="T248" s="43" t="s">
        <v>468</v>
      </c>
    </row>
    <row r="249" spans="1:20" s="141" customFormat="1" ht="25.5" x14ac:dyDescent="0.25">
      <c r="A249" s="132">
        <v>235</v>
      </c>
      <c r="B249" s="20" t="s">
        <v>469</v>
      </c>
      <c r="C249" s="132" t="str">
        <f>IF(OR($H$2="",$H$3=""),"",IF($H$2&lt;F249,$F$14,IF(OR(AND(AND($H$2&gt;G249,$H$2&lt;I249),($H$3&gt;O249)),$H$2&gt;=I249),S249,IF(AND($H$2&lt;=G249,$H$3&lt;=M249),Q249,R249))))</f>
        <v/>
      </c>
      <c r="D249" s="132" t="s">
        <v>662</v>
      </c>
      <c r="E249" s="132" t="s">
        <v>795</v>
      </c>
      <c r="F249" s="133">
        <v>25</v>
      </c>
      <c r="G249" s="133">
        <v>50</v>
      </c>
      <c r="H249" s="134" t="s">
        <v>826</v>
      </c>
      <c r="I249" s="133">
        <v>100</v>
      </c>
      <c r="J249" s="135" t="s">
        <v>699</v>
      </c>
      <c r="K249" s="136" t="s">
        <v>824</v>
      </c>
      <c r="L249" s="137" t="s">
        <v>685</v>
      </c>
      <c r="M249" s="138">
        <v>70</v>
      </c>
      <c r="N249" s="139" t="s">
        <v>825</v>
      </c>
      <c r="O249" s="138">
        <v>70</v>
      </c>
      <c r="P249" s="135" t="s">
        <v>917</v>
      </c>
      <c r="Q249" s="132">
        <f t="shared" si="30"/>
        <v>1</v>
      </c>
      <c r="R249" s="132">
        <f t="shared" si="31"/>
        <v>3</v>
      </c>
      <c r="S249" s="132">
        <f t="shared" si="32"/>
        <v>5</v>
      </c>
      <c r="T249" s="140" t="s">
        <v>470</v>
      </c>
    </row>
    <row r="250" spans="1:20" s="11" customFormat="1" ht="25.5" x14ac:dyDescent="0.25">
      <c r="A250" s="14">
        <v>236</v>
      </c>
      <c r="B250" s="20" t="s">
        <v>471</v>
      </c>
      <c r="C250" s="38" t="str">
        <f>IF(OR($H$2="",$H$3=""),"",IF($H$2&lt;F250,$F$14,IF(OR(AND(AND($H$2&gt;G250,$H$2&lt;I250),($H$3&gt;O250)),$H$2&gt;=I250),S250,IF(AND($H$2&lt;=G250,$H$3&lt;=M250),Q250,R250))))</f>
        <v/>
      </c>
      <c r="D250" s="14" t="s">
        <v>662</v>
      </c>
      <c r="E250" s="14" t="s">
        <v>795</v>
      </c>
      <c r="F250" s="47">
        <v>25</v>
      </c>
      <c r="G250" s="47">
        <v>50</v>
      </c>
      <c r="H250" s="56" t="s">
        <v>826</v>
      </c>
      <c r="I250" s="47">
        <v>100</v>
      </c>
      <c r="J250" s="23" t="s">
        <v>699</v>
      </c>
      <c r="K250" s="69" t="s">
        <v>824</v>
      </c>
      <c r="L250" s="17" t="s">
        <v>685</v>
      </c>
      <c r="M250" s="25">
        <v>70</v>
      </c>
      <c r="N250" s="28" t="s">
        <v>825</v>
      </c>
      <c r="O250" s="25">
        <v>70</v>
      </c>
      <c r="P250" s="135" t="s">
        <v>917</v>
      </c>
      <c r="Q250" s="38">
        <f t="shared" si="30"/>
        <v>1</v>
      </c>
      <c r="R250" s="38">
        <f t="shared" si="31"/>
        <v>3</v>
      </c>
      <c r="S250" s="38">
        <f t="shared" si="32"/>
        <v>5</v>
      </c>
      <c r="T250" s="43" t="s">
        <v>472</v>
      </c>
    </row>
    <row r="251" spans="1:20" s="11" customFormat="1" x14ac:dyDescent="0.25">
      <c r="A251" s="14">
        <v>237</v>
      </c>
      <c r="B251" s="20" t="s">
        <v>473</v>
      </c>
      <c r="C251" s="38" t="str">
        <f>IF($H$2="","",IF($H$2&gt;I251,S251,IF($H$2&lt;=F251,$F$14,IF($H$2&lt;G251,Q251,R251))))</f>
        <v/>
      </c>
      <c r="D251" s="14" t="s">
        <v>662</v>
      </c>
      <c r="E251" s="44" t="s">
        <v>683</v>
      </c>
      <c r="F251" s="47">
        <v>0</v>
      </c>
      <c r="G251" s="53">
        <v>5</v>
      </c>
      <c r="H251" s="55" t="s">
        <v>723</v>
      </c>
      <c r="I251" s="53">
        <v>10</v>
      </c>
      <c r="J251" s="24" t="s">
        <v>699</v>
      </c>
      <c r="K251" s="45" t="s">
        <v>685</v>
      </c>
      <c r="L251" s="17" t="s">
        <v>685</v>
      </c>
      <c r="M251" s="27" t="s">
        <v>685</v>
      </c>
      <c r="N251" s="27" t="s">
        <v>685</v>
      </c>
      <c r="O251" s="27" t="s">
        <v>685</v>
      </c>
      <c r="P251" s="27" t="s">
        <v>685</v>
      </c>
      <c r="Q251" s="38">
        <f t="shared" si="30"/>
        <v>1</v>
      </c>
      <c r="R251" s="38">
        <f t="shared" si="31"/>
        <v>3</v>
      </c>
      <c r="S251" s="38">
        <f t="shared" si="32"/>
        <v>5</v>
      </c>
      <c r="T251" s="43" t="s">
        <v>474</v>
      </c>
    </row>
    <row r="252" spans="1:20" s="11" customFormat="1" x14ac:dyDescent="0.25">
      <c r="A252" s="14">
        <v>238</v>
      </c>
      <c r="B252" s="20" t="s">
        <v>475</v>
      </c>
      <c r="C252" s="38" t="str">
        <f>IF($H$2="","",IF($H$2&gt;I252,S252,IF($H$2&lt;=F252,$F$14,IF($H$2&lt;G252,Q252,R252))))</f>
        <v/>
      </c>
      <c r="D252" s="14" t="s">
        <v>663</v>
      </c>
      <c r="E252" s="44" t="s">
        <v>800</v>
      </c>
      <c r="F252" s="47">
        <v>0</v>
      </c>
      <c r="G252" s="53">
        <v>150</v>
      </c>
      <c r="H252" s="55" t="s">
        <v>723</v>
      </c>
      <c r="I252" s="53">
        <v>300</v>
      </c>
      <c r="J252" s="24" t="s">
        <v>699</v>
      </c>
      <c r="K252" s="45" t="s">
        <v>685</v>
      </c>
      <c r="L252" s="17" t="s">
        <v>685</v>
      </c>
      <c r="M252" s="27" t="s">
        <v>685</v>
      </c>
      <c r="N252" s="27" t="s">
        <v>685</v>
      </c>
      <c r="O252" s="27" t="s">
        <v>685</v>
      </c>
      <c r="P252" s="27" t="s">
        <v>685</v>
      </c>
      <c r="Q252" s="38">
        <f t="shared" si="30"/>
        <v>3</v>
      </c>
      <c r="R252" s="38">
        <f t="shared" si="31"/>
        <v>5</v>
      </c>
      <c r="S252" s="38">
        <f t="shared" si="32"/>
        <v>6</v>
      </c>
      <c r="T252" s="43" t="s">
        <v>476</v>
      </c>
    </row>
    <row r="253" spans="1:20" s="11" customFormat="1" x14ac:dyDescent="0.25">
      <c r="A253" s="14">
        <v>239</v>
      </c>
      <c r="B253" s="20" t="s">
        <v>477</v>
      </c>
      <c r="C253" s="38" t="str">
        <f>IF($H$2="","",IF($H$2&gt;I253,S253,IF($H$2&lt;=F253,$F$14,IF($H$2&lt;G253,Q253,R253))))</f>
        <v/>
      </c>
      <c r="D253" s="14" t="s">
        <v>662</v>
      </c>
      <c r="E253" s="29" t="s">
        <v>683</v>
      </c>
      <c r="F253" s="47">
        <v>0.1</v>
      </c>
      <c r="G253" s="53">
        <v>2</v>
      </c>
      <c r="H253" s="47" t="s">
        <v>830</v>
      </c>
      <c r="I253" s="53">
        <v>20</v>
      </c>
      <c r="J253" s="24" t="s">
        <v>699</v>
      </c>
      <c r="K253" s="45" t="s">
        <v>685</v>
      </c>
      <c r="L253" s="17" t="s">
        <v>685</v>
      </c>
      <c r="M253" s="27" t="s">
        <v>685</v>
      </c>
      <c r="N253" s="27" t="s">
        <v>685</v>
      </c>
      <c r="O253" s="27" t="s">
        <v>685</v>
      </c>
      <c r="P253" s="27" t="s">
        <v>685</v>
      </c>
      <c r="Q253" s="38">
        <f t="shared" ref="Q253:Q256" si="34">IF(D253="","",IF(D253="P",$C$8,IF(D253="M",$D$8,$E$8)))</f>
        <v>1</v>
      </c>
      <c r="R253" s="38">
        <f t="shared" ref="R253:R256" si="35">IF(D253="","",IF(D253="P",$C$9,IF(D253="M",$D$9,$E$9)))</f>
        <v>3</v>
      </c>
      <c r="S253" s="38">
        <f t="shared" ref="S253:S256" si="36">IF(D253="","",IF(D253="P",$C$10,IF(D253="M",$D$10,$E$10)))</f>
        <v>5</v>
      </c>
      <c r="T253" s="43" t="s">
        <v>478</v>
      </c>
    </row>
    <row r="254" spans="1:20" s="11" customFormat="1" x14ac:dyDescent="0.25">
      <c r="A254" s="14">
        <v>240</v>
      </c>
      <c r="B254" s="20" t="s">
        <v>479</v>
      </c>
      <c r="C254" s="38" t="str">
        <f>IF($H$2="","",IF($H$2&gt;I254,S254,IF($H$2&lt;=F254,$F$14,IF($H$2&lt;G254,Q254,R254))))</f>
        <v/>
      </c>
      <c r="D254" s="14" t="s">
        <v>662</v>
      </c>
      <c r="E254" s="29" t="s">
        <v>827</v>
      </c>
      <c r="F254" s="53">
        <v>20000</v>
      </c>
      <c r="G254" s="53">
        <v>30000</v>
      </c>
      <c r="H254" s="50" t="s">
        <v>829</v>
      </c>
      <c r="I254" s="53">
        <v>500000</v>
      </c>
      <c r="J254" s="24" t="s">
        <v>799</v>
      </c>
      <c r="K254" s="45" t="s">
        <v>685</v>
      </c>
      <c r="L254" s="17" t="s">
        <v>685</v>
      </c>
      <c r="M254" s="27" t="s">
        <v>685</v>
      </c>
      <c r="N254" s="27" t="s">
        <v>685</v>
      </c>
      <c r="O254" s="27" t="s">
        <v>685</v>
      </c>
      <c r="P254" s="27" t="s">
        <v>685</v>
      </c>
      <c r="Q254" s="38">
        <f t="shared" si="34"/>
        <v>1</v>
      </c>
      <c r="R254" s="38">
        <f t="shared" si="35"/>
        <v>3</v>
      </c>
      <c r="S254" s="38">
        <f t="shared" si="36"/>
        <v>5</v>
      </c>
      <c r="T254" s="43" t="s">
        <v>480</v>
      </c>
    </row>
    <row r="255" spans="1:20" s="11" customFormat="1" x14ac:dyDescent="0.25">
      <c r="A255" s="14">
        <v>241</v>
      </c>
      <c r="B255" s="20" t="s">
        <v>481</v>
      </c>
      <c r="C255" s="38" t="str">
        <f>IF($H$2="","",IF($H$2&gt;I255,S255,IF($H$2&lt;=F255,$F$14,IF($H$2&lt;G255,Q255,R255))))</f>
        <v/>
      </c>
      <c r="D255" s="14" t="s">
        <v>663</v>
      </c>
      <c r="E255" s="69" t="s">
        <v>822</v>
      </c>
      <c r="F255" s="47">
        <v>0</v>
      </c>
      <c r="G255" s="53">
        <v>2</v>
      </c>
      <c r="H255" s="55" t="s">
        <v>723</v>
      </c>
      <c r="I255" s="53">
        <v>20</v>
      </c>
      <c r="J255" s="24" t="s">
        <v>828</v>
      </c>
      <c r="K255" s="45" t="s">
        <v>685</v>
      </c>
      <c r="L255" s="17" t="s">
        <v>685</v>
      </c>
      <c r="M255" s="27" t="s">
        <v>685</v>
      </c>
      <c r="N255" s="27" t="s">
        <v>685</v>
      </c>
      <c r="O255" s="27" t="s">
        <v>685</v>
      </c>
      <c r="P255" s="27" t="s">
        <v>685</v>
      </c>
      <c r="Q255" s="38">
        <f t="shared" si="34"/>
        <v>3</v>
      </c>
      <c r="R255" s="38">
        <f t="shared" si="35"/>
        <v>5</v>
      </c>
      <c r="S255" s="38">
        <f t="shared" si="36"/>
        <v>6</v>
      </c>
      <c r="T255" s="43" t="s">
        <v>482</v>
      </c>
    </row>
    <row r="256" spans="1:20" s="11" customFormat="1" x14ac:dyDescent="0.25">
      <c r="A256" s="14">
        <v>242</v>
      </c>
      <c r="B256" s="20" t="s">
        <v>483</v>
      </c>
      <c r="C256" s="38" t="str">
        <f>IF($H$2="","",IF($H$2&gt;I256,S256,IF($H$2&lt;=F256,$F$14,IF($H$2&lt;=G256,Q256,R256))))</f>
        <v/>
      </c>
      <c r="D256" s="14" t="s">
        <v>662</v>
      </c>
      <c r="E256" s="69" t="s">
        <v>800</v>
      </c>
      <c r="F256" s="47">
        <v>0</v>
      </c>
      <c r="G256" s="53">
        <v>250</v>
      </c>
      <c r="H256" s="55" t="s">
        <v>723</v>
      </c>
      <c r="I256" s="53">
        <v>500</v>
      </c>
      <c r="J256" s="24" t="s">
        <v>699</v>
      </c>
      <c r="K256" s="45" t="s">
        <v>685</v>
      </c>
      <c r="L256" s="17" t="s">
        <v>685</v>
      </c>
      <c r="M256" s="27" t="s">
        <v>685</v>
      </c>
      <c r="N256" s="27" t="s">
        <v>685</v>
      </c>
      <c r="O256" s="27" t="s">
        <v>685</v>
      </c>
      <c r="P256" s="27" t="s">
        <v>685</v>
      </c>
      <c r="Q256" s="38">
        <f t="shared" si="34"/>
        <v>1</v>
      </c>
      <c r="R256" s="38">
        <f t="shared" si="35"/>
        <v>3</v>
      </c>
      <c r="S256" s="38">
        <f t="shared" si="36"/>
        <v>5</v>
      </c>
      <c r="T256" s="43" t="s">
        <v>484</v>
      </c>
    </row>
    <row r="257" spans="1:20" s="11" customFormat="1" ht="22.5" x14ac:dyDescent="0.25">
      <c r="A257" s="14">
        <v>243</v>
      </c>
      <c r="B257" s="20" t="s">
        <v>485</v>
      </c>
      <c r="C257" s="38" t="str">
        <f>IF(OR($H$2="",$H$3=""),"",IF(AND(OR($H$2&lt;F257),$H$3&lt;L257),$F$14,IF(OR($H$2&gt;I257,OR($H$3&gt;O257)),S257,IF(AND(OR($H$2&lt;=G257),$H$3&lt;=M257),Q257,R257))))</f>
        <v/>
      </c>
      <c r="D257" s="14" t="s">
        <v>661</v>
      </c>
      <c r="E257" s="14" t="s">
        <v>683</v>
      </c>
      <c r="F257" s="47">
        <v>0.2</v>
      </c>
      <c r="G257" s="47">
        <v>0.5</v>
      </c>
      <c r="H257" s="46" t="s">
        <v>832</v>
      </c>
      <c r="I257" s="47">
        <v>5</v>
      </c>
      <c r="J257" s="33" t="s">
        <v>699</v>
      </c>
      <c r="K257" s="44" t="s">
        <v>681</v>
      </c>
      <c r="L257" s="17" t="s">
        <v>685</v>
      </c>
      <c r="M257" s="14">
        <v>20</v>
      </c>
      <c r="N257" s="28" t="s">
        <v>833</v>
      </c>
      <c r="O257" s="14">
        <v>50</v>
      </c>
      <c r="P257" s="14" t="s">
        <v>682</v>
      </c>
      <c r="Q257" s="38">
        <f t="shared" si="30"/>
        <v>1</v>
      </c>
      <c r="R257" s="38">
        <f t="shared" si="31"/>
        <v>2</v>
      </c>
      <c r="S257" s="38">
        <f t="shared" si="32"/>
        <v>4</v>
      </c>
      <c r="T257" s="43" t="s">
        <v>486</v>
      </c>
    </row>
    <row r="258" spans="1:20" s="11" customFormat="1" x14ac:dyDescent="0.25">
      <c r="A258" s="14">
        <v>244</v>
      </c>
      <c r="B258" s="20" t="s">
        <v>487</v>
      </c>
      <c r="C258" s="38" t="str">
        <f>IF(OR($H$2="",$H$3=""),"",IF(AND(OR($H$2&lt;=F258),$H$3&lt;=L258),$F$14,IF(OR($H$2&gt;I258,OR($H$3&gt;O258)),S258,IF(AND(OR($H$2&lt;=G258),$H$3&lt;=M258),Q258,R258))))</f>
        <v/>
      </c>
      <c r="D258" s="14" t="s">
        <v>662</v>
      </c>
      <c r="E258" s="44" t="s">
        <v>683</v>
      </c>
      <c r="F258" s="47">
        <v>0</v>
      </c>
      <c r="G258" s="47">
        <v>0.2</v>
      </c>
      <c r="H258" s="52" t="s">
        <v>723</v>
      </c>
      <c r="I258" s="47">
        <v>5</v>
      </c>
      <c r="J258" s="23" t="s">
        <v>699</v>
      </c>
      <c r="K258" s="44" t="s">
        <v>681</v>
      </c>
      <c r="L258" s="17" t="s">
        <v>685</v>
      </c>
      <c r="M258" s="14">
        <v>20</v>
      </c>
      <c r="N258" s="28" t="s">
        <v>723</v>
      </c>
      <c r="O258" s="14">
        <v>50</v>
      </c>
      <c r="P258" s="14" t="s">
        <v>682</v>
      </c>
      <c r="Q258" s="38">
        <f t="shared" si="30"/>
        <v>1</v>
      </c>
      <c r="R258" s="38">
        <f t="shared" si="31"/>
        <v>3</v>
      </c>
      <c r="S258" s="38">
        <f t="shared" si="32"/>
        <v>5</v>
      </c>
      <c r="T258" s="43" t="s">
        <v>488</v>
      </c>
    </row>
    <row r="259" spans="1:20" s="11" customFormat="1" x14ac:dyDescent="0.25">
      <c r="A259" s="14">
        <v>245</v>
      </c>
      <c r="B259" s="20" t="s">
        <v>489</v>
      </c>
      <c r="C259" s="38" t="str">
        <f>IF($H$2="","",IF($H$2&gt;I259,S259,IF($H$2&lt;=F259,$F$14,IF($H$2&lt;G259,Q259,R259))))</f>
        <v/>
      </c>
      <c r="D259" s="14" t="s">
        <v>661</v>
      </c>
      <c r="E259" s="14" t="s">
        <v>683</v>
      </c>
      <c r="F259" s="47">
        <v>0</v>
      </c>
      <c r="G259" s="53">
        <v>0.5</v>
      </c>
      <c r="H259" s="47" t="s">
        <v>831</v>
      </c>
      <c r="I259" s="53">
        <v>1</v>
      </c>
      <c r="J259" s="24" t="s">
        <v>699</v>
      </c>
      <c r="K259" s="45" t="s">
        <v>685</v>
      </c>
      <c r="L259" s="17" t="s">
        <v>685</v>
      </c>
      <c r="M259" s="27" t="s">
        <v>685</v>
      </c>
      <c r="N259" s="27" t="s">
        <v>685</v>
      </c>
      <c r="O259" s="27" t="s">
        <v>685</v>
      </c>
      <c r="P259" s="27" t="s">
        <v>685</v>
      </c>
      <c r="Q259" s="38">
        <f t="shared" si="30"/>
        <v>1</v>
      </c>
      <c r="R259" s="38">
        <f t="shared" si="31"/>
        <v>2</v>
      </c>
      <c r="S259" s="38">
        <f t="shared" si="32"/>
        <v>4</v>
      </c>
      <c r="T259" s="43" t="s">
        <v>490</v>
      </c>
    </row>
    <row r="260" spans="1:20" s="11" customFormat="1" ht="22.5" x14ac:dyDescent="0.25">
      <c r="A260" s="14">
        <v>246</v>
      </c>
      <c r="B260" s="20" t="s">
        <v>491</v>
      </c>
      <c r="C260" s="14" t="str">
        <f>IF(OR($H$2="",$H$3=""),"", IF(OR($H$2&gt;I260,OR($H$3&gt;O260)),S260,IF(OR($H$2&lt;=F260,$H$3&lt;=L260),$F$14,IF(AND($H$2&lt;G260,$H$3&lt;M260),Q260,R260))))</f>
        <v/>
      </c>
      <c r="D260" s="14" t="s">
        <v>662</v>
      </c>
      <c r="E260" s="14" t="s">
        <v>683</v>
      </c>
      <c r="F260" s="47">
        <v>1</v>
      </c>
      <c r="G260" s="47">
        <v>5</v>
      </c>
      <c r="H260" s="46" t="s">
        <v>834</v>
      </c>
      <c r="I260" s="47">
        <v>20</v>
      </c>
      <c r="J260" s="33" t="s">
        <v>699</v>
      </c>
      <c r="K260" s="44" t="s">
        <v>681</v>
      </c>
      <c r="L260" s="17">
        <v>10</v>
      </c>
      <c r="M260" s="14">
        <v>30</v>
      </c>
      <c r="N260" s="28" t="s">
        <v>835</v>
      </c>
      <c r="O260" s="14">
        <v>200</v>
      </c>
      <c r="P260" s="14" t="s">
        <v>682</v>
      </c>
      <c r="Q260" s="38">
        <f t="shared" si="30"/>
        <v>1</v>
      </c>
      <c r="R260" s="38">
        <f t="shared" si="31"/>
        <v>3</v>
      </c>
      <c r="S260" s="38">
        <f t="shared" si="32"/>
        <v>5</v>
      </c>
      <c r="T260" s="43" t="s">
        <v>492</v>
      </c>
    </row>
    <row r="261" spans="1:20" s="11" customFormat="1" ht="22.5" x14ac:dyDescent="0.25">
      <c r="A261" s="14">
        <v>247</v>
      </c>
      <c r="B261" s="20" t="s">
        <v>493</v>
      </c>
      <c r="C261" s="14" t="str">
        <f>IF(OR($H$2="",$H$3=""),"", IF(OR($H$2&gt;I261,OR($H$3&gt;O261)),S261,IF(OR($H$2&lt;=F261,$H$3&lt;=L261),$F$14,IF(AND($H$2&lt;G261,$H$3&lt;M261),Q261,R261))))</f>
        <v/>
      </c>
      <c r="D261" s="14" t="s">
        <v>662</v>
      </c>
      <c r="E261" s="14" t="s">
        <v>683</v>
      </c>
      <c r="F261" s="47">
        <v>1</v>
      </c>
      <c r="G261" s="47">
        <v>5</v>
      </c>
      <c r="H261" s="46" t="s">
        <v>834</v>
      </c>
      <c r="I261" s="47">
        <v>20</v>
      </c>
      <c r="J261" s="33" t="s">
        <v>699</v>
      </c>
      <c r="K261" s="44" t="s">
        <v>681</v>
      </c>
      <c r="L261" s="17">
        <v>10</v>
      </c>
      <c r="M261" s="14">
        <v>30</v>
      </c>
      <c r="N261" s="28" t="s">
        <v>835</v>
      </c>
      <c r="O261" s="14">
        <v>200</v>
      </c>
      <c r="P261" s="14" t="s">
        <v>682</v>
      </c>
      <c r="Q261" s="38">
        <f t="shared" si="30"/>
        <v>1</v>
      </c>
      <c r="R261" s="38">
        <f t="shared" si="31"/>
        <v>3</v>
      </c>
      <c r="S261" s="38">
        <f t="shared" si="32"/>
        <v>5</v>
      </c>
      <c r="T261" s="43" t="s">
        <v>494</v>
      </c>
    </row>
    <row r="262" spans="1:20" s="11" customFormat="1" x14ac:dyDescent="0.25">
      <c r="A262" s="14">
        <v>248</v>
      </c>
      <c r="B262" s="20" t="s">
        <v>495</v>
      </c>
      <c r="C262" s="38" t="str">
        <f>IF(OR($H$2="",$H$3=""),"",IF(AND(OR($H$2&lt;=F262),$H$3&lt;=L262),$F$14,IF(OR($H$2&gt;I262,OR($H$3&gt;O262)),S262,IF(AND(OR($H$2&lt;G262),$H$3&lt;M262),Q262,R262))))</f>
        <v/>
      </c>
      <c r="D262" s="14" t="s">
        <v>662</v>
      </c>
      <c r="E262" s="44" t="s">
        <v>683</v>
      </c>
      <c r="F262" s="47">
        <v>0</v>
      </c>
      <c r="G262" s="47">
        <v>5</v>
      </c>
      <c r="H262" s="52" t="s">
        <v>723</v>
      </c>
      <c r="I262" s="47">
        <v>10</v>
      </c>
      <c r="J262" s="23" t="s">
        <v>699</v>
      </c>
      <c r="K262" s="44" t="s">
        <v>681</v>
      </c>
      <c r="L262" s="17" t="s">
        <v>685</v>
      </c>
      <c r="M262" s="14">
        <v>30</v>
      </c>
      <c r="N262" s="28" t="s">
        <v>723</v>
      </c>
      <c r="O262" s="14">
        <v>80</v>
      </c>
      <c r="P262" s="14" t="s">
        <v>682</v>
      </c>
      <c r="Q262" s="38">
        <f t="shared" si="30"/>
        <v>1</v>
      </c>
      <c r="R262" s="38">
        <f t="shared" si="31"/>
        <v>3</v>
      </c>
      <c r="S262" s="38">
        <f t="shared" si="32"/>
        <v>5</v>
      </c>
      <c r="T262" s="43" t="s">
        <v>496</v>
      </c>
    </row>
    <row r="263" spans="1:20" s="11" customFormat="1" x14ac:dyDescent="0.25">
      <c r="A263" s="14">
        <v>249</v>
      </c>
      <c r="B263" s="20" t="s">
        <v>497</v>
      </c>
      <c r="C263" s="38" t="str">
        <f>IF(OR($H$2="",$H$3=""),"",IF(AND(OR($H$2&lt;=F263),$H$3&lt;=L263),$F$14,IF(OR($H$2&gt;I263,OR($H$3&gt;O263)),S263,IF(AND(OR($H$2&lt;G263),$H$3&lt;M263),Q263,R263))))</f>
        <v/>
      </c>
      <c r="D263" s="14" t="s">
        <v>661</v>
      </c>
      <c r="E263" s="44" t="s">
        <v>683</v>
      </c>
      <c r="F263" s="47">
        <v>0</v>
      </c>
      <c r="G263" s="47">
        <v>5</v>
      </c>
      <c r="H263" s="52" t="s">
        <v>723</v>
      </c>
      <c r="I263" s="47">
        <v>10</v>
      </c>
      <c r="J263" s="23" t="s">
        <v>699</v>
      </c>
      <c r="K263" s="44" t="s">
        <v>681</v>
      </c>
      <c r="L263" s="17" t="s">
        <v>685</v>
      </c>
      <c r="M263" s="14">
        <v>30</v>
      </c>
      <c r="N263" s="28" t="s">
        <v>723</v>
      </c>
      <c r="O263" s="14">
        <v>80</v>
      </c>
      <c r="P263" s="14" t="s">
        <v>682</v>
      </c>
      <c r="Q263" s="38">
        <f t="shared" si="30"/>
        <v>1</v>
      </c>
      <c r="R263" s="38">
        <f t="shared" si="31"/>
        <v>2</v>
      </c>
      <c r="S263" s="38">
        <f t="shared" si="32"/>
        <v>4</v>
      </c>
      <c r="T263" s="43" t="s">
        <v>498</v>
      </c>
    </row>
    <row r="264" spans="1:20" s="11" customFormat="1" x14ac:dyDescent="0.25">
      <c r="A264" s="14">
        <v>250</v>
      </c>
      <c r="B264" s="20" t="s">
        <v>499</v>
      </c>
      <c r="C264" s="38" t="str">
        <f>IF(OR($H$2="",$H$3=""),"",IF(AND(OR($H$2&lt;=F264),$H$3&lt;=L264),$F$14,IF(OR($H$2&gt;I264,OR($H$3&gt;O264)),S264,IF(AND(OR($H$2&lt;G264),$H$3&lt;M264),Q264,R264))))</f>
        <v/>
      </c>
      <c r="D264" s="14" t="s">
        <v>662</v>
      </c>
      <c r="E264" s="44" t="s">
        <v>683</v>
      </c>
      <c r="F264" s="47">
        <v>0</v>
      </c>
      <c r="G264" s="47">
        <v>5</v>
      </c>
      <c r="H264" s="52" t="s">
        <v>723</v>
      </c>
      <c r="I264" s="47">
        <v>10</v>
      </c>
      <c r="J264" s="23" t="s">
        <v>699</v>
      </c>
      <c r="K264" s="44" t="s">
        <v>681</v>
      </c>
      <c r="L264" s="17" t="s">
        <v>685</v>
      </c>
      <c r="M264" s="14">
        <v>30</v>
      </c>
      <c r="N264" s="28" t="s">
        <v>723</v>
      </c>
      <c r="O264" s="14">
        <v>80</v>
      </c>
      <c r="P264" s="14" t="s">
        <v>682</v>
      </c>
      <c r="Q264" s="38">
        <f t="shared" si="30"/>
        <v>1</v>
      </c>
      <c r="R264" s="38">
        <f t="shared" si="31"/>
        <v>3</v>
      </c>
      <c r="S264" s="38">
        <f t="shared" si="32"/>
        <v>5</v>
      </c>
      <c r="T264" s="43" t="s">
        <v>500</v>
      </c>
    </row>
    <row r="265" spans="1:20" s="11" customFormat="1" x14ac:dyDescent="0.25">
      <c r="A265" s="14">
        <v>251</v>
      </c>
      <c r="B265" s="20" t="s">
        <v>501</v>
      </c>
      <c r="C265" s="38" t="str">
        <f t="shared" ref="C265:C273" si="37">IF($H$2="","",IF($H$2&gt;I265,S265,IF($H$2&lt;=F265,$F$14,IF($H$2&lt;G265,Q265,R265))))</f>
        <v/>
      </c>
      <c r="D265" s="14" t="s">
        <v>663</v>
      </c>
      <c r="E265" s="44" t="s">
        <v>836</v>
      </c>
      <c r="F265" s="47">
        <v>0</v>
      </c>
      <c r="G265" s="53">
        <v>5</v>
      </c>
      <c r="H265" s="51" t="s">
        <v>723</v>
      </c>
      <c r="I265" s="53">
        <v>20</v>
      </c>
      <c r="J265" s="24" t="s">
        <v>837</v>
      </c>
      <c r="K265" s="45" t="s">
        <v>685</v>
      </c>
      <c r="L265" s="17" t="s">
        <v>685</v>
      </c>
      <c r="M265" s="27" t="s">
        <v>685</v>
      </c>
      <c r="N265" s="27" t="s">
        <v>685</v>
      </c>
      <c r="O265" s="27" t="s">
        <v>685</v>
      </c>
      <c r="P265" s="27" t="s">
        <v>685</v>
      </c>
      <c r="Q265" s="38">
        <f t="shared" si="30"/>
        <v>3</v>
      </c>
      <c r="R265" s="38">
        <f t="shared" si="31"/>
        <v>5</v>
      </c>
      <c r="S265" s="38">
        <f t="shared" si="32"/>
        <v>6</v>
      </c>
      <c r="T265" s="43" t="s">
        <v>502</v>
      </c>
    </row>
    <row r="266" spans="1:20" s="11" customFormat="1" x14ac:dyDescent="0.25">
      <c r="A266" s="14">
        <v>252</v>
      </c>
      <c r="B266" s="20" t="s">
        <v>503</v>
      </c>
      <c r="C266" s="38" t="str">
        <f t="shared" si="37"/>
        <v/>
      </c>
      <c r="D266" s="14" t="s">
        <v>662</v>
      </c>
      <c r="E266" s="44" t="s">
        <v>836</v>
      </c>
      <c r="F266" s="47">
        <v>0</v>
      </c>
      <c r="G266" s="53">
        <v>50</v>
      </c>
      <c r="H266" s="51" t="s">
        <v>723</v>
      </c>
      <c r="I266" s="53">
        <v>100</v>
      </c>
      <c r="J266" s="24" t="s">
        <v>837</v>
      </c>
      <c r="K266" s="45" t="s">
        <v>685</v>
      </c>
      <c r="L266" s="17" t="s">
        <v>685</v>
      </c>
      <c r="M266" s="27" t="s">
        <v>685</v>
      </c>
      <c r="N266" s="27" t="s">
        <v>685</v>
      </c>
      <c r="O266" s="27" t="s">
        <v>685</v>
      </c>
      <c r="P266" s="27" t="s">
        <v>685</v>
      </c>
      <c r="Q266" s="38">
        <f t="shared" si="30"/>
        <v>1</v>
      </c>
      <c r="R266" s="38">
        <f t="shared" si="31"/>
        <v>3</v>
      </c>
      <c r="S266" s="38">
        <f t="shared" si="32"/>
        <v>5</v>
      </c>
      <c r="T266" s="43" t="s">
        <v>504</v>
      </c>
    </row>
    <row r="267" spans="1:20" s="11" customFormat="1" ht="25.5" x14ac:dyDescent="0.25">
      <c r="A267" s="14">
        <v>253</v>
      </c>
      <c r="B267" s="20" t="s">
        <v>505</v>
      </c>
      <c r="C267" s="38" t="str">
        <f t="shared" si="37"/>
        <v/>
      </c>
      <c r="D267" s="14" t="s">
        <v>662</v>
      </c>
      <c r="E267" s="69" t="s">
        <v>838</v>
      </c>
      <c r="F267" s="47">
        <v>0</v>
      </c>
      <c r="G267" s="53">
        <v>250</v>
      </c>
      <c r="H267" s="51" t="s">
        <v>723</v>
      </c>
      <c r="I267" s="53">
        <v>3000</v>
      </c>
      <c r="J267" s="24" t="s">
        <v>799</v>
      </c>
      <c r="K267" s="45" t="s">
        <v>685</v>
      </c>
      <c r="L267" s="17" t="s">
        <v>685</v>
      </c>
      <c r="M267" s="27" t="s">
        <v>685</v>
      </c>
      <c r="N267" s="27" t="s">
        <v>685</v>
      </c>
      <c r="O267" s="27" t="s">
        <v>685</v>
      </c>
      <c r="P267" s="27" t="s">
        <v>685</v>
      </c>
      <c r="Q267" s="38">
        <f t="shared" si="30"/>
        <v>1</v>
      </c>
      <c r="R267" s="38">
        <f t="shared" si="31"/>
        <v>3</v>
      </c>
      <c r="S267" s="38">
        <f t="shared" si="32"/>
        <v>5</v>
      </c>
      <c r="T267" s="43" t="s">
        <v>506</v>
      </c>
    </row>
    <row r="268" spans="1:20" s="11" customFormat="1" ht="25.5" x14ac:dyDescent="0.25">
      <c r="A268" s="14">
        <v>254</v>
      </c>
      <c r="B268" s="20" t="s">
        <v>507</v>
      </c>
      <c r="C268" s="38" t="str">
        <f t="shared" si="37"/>
        <v/>
      </c>
      <c r="D268" s="14" t="s">
        <v>662</v>
      </c>
      <c r="E268" s="69" t="s">
        <v>838</v>
      </c>
      <c r="F268" s="47">
        <v>0</v>
      </c>
      <c r="G268" s="53">
        <v>150</v>
      </c>
      <c r="H268" s="51" t="s">
        <v>723</v>
      </c>
      <c r="I268" s="53">
        <v>300</v>
      </c>
      <c r="J268" s="24" t="s">
        <v>799</v>
      </c>
      <c r="K268" s="45" t="s">
        <v>685</v>
      </c>
      <c r="L268" s="17" t="s">
        <v>685</v>
      </c>
      <c r="M268" s="27" t="s">
        <v>685</v>
      </c>
      <c r="N268" s="27" t="s">
        <v>685</v>
      </c>
      <c r="O268" s="27" t="s">
        <v>685</v>
      </c>
      <c r="P268" s="27" t="s">
        <v>685</v>
      </c>
      <c r="Q268" s="38">
        <f t="shared" si="30"/>
        <v>1</v>
      </c>
      <c r="R268" s="38">
        <f t="shared" si="31"/>
        <v>3</v>
      </c>
      <c r="S268" s="38">
        <f t="shared" si="32"/>
        <v>5</v>
      </c>
      <c r="T268" s="43" t="s">
        <v>508</v>
      </c>
    </row>
    <row r="269" spans="1:20" s="11" customFormat="1" ht="25.5" x14ac:dyDescent="0.25">
      <c r="A269" s="14">
        <v>255</v>
      </c>
      <c r="B269" s="20" t="s">
        <v>509</v>
      </c>
      <c r="C269" s="38" t="str">
        <f t="shared" si="37"/>
        <v/>
      </c>
      <c r="D269" s="14" t="s">
        <v>662</v>
      </c>
      <c r="E269" s="69" t="s">
        <v>838</v>
      </c>
      <c r="F269" s="47">
        <v>0</v>
      </c>
      <c r="G269" s="53">
        <v>10</v>
      </c>
      <c r="H269" s="51" t="s">
        <v>723</v>
      </c>
      <c r="I269" s="53">
        <v>120</v>
      </c>
      <c r="J269" s="24" t="s">
        <v>799</v>
      </c>
      <c r="K269" s="45" t="s">
        <v>685</v>
      </c>
      <c r="L269" s="17" t="s">
        <v>685</v>
      </c>
      <c r="M269" s="27" t="s">
        <v>685</v>
      </c>
      <c r="N269" s="27" t="s">
        <v>685</v>
      </c>
      <c r="O269" s="27" t="s">
        <v>685</v>
      </c>
      <c r="P269" s="27" t="s">
        <v>685</v>
      </c>
      <c r="Q269" s="38">
        <f t="shared" si="30"/>
        <v>1</v>
      </c>
      <c r="R269" s="38">
        <f t="shared" si="31"/>
        <v>3</v>
      </c>
      <c r="S269" s="38">
        <f t="shared" si="32"/>
        <v>5</v>
      </c>
      <c r="T269" s="43" t="s">
        <v>510</v>
      </c>
    </row>
    <row r="270" spans="1:20" s="11" customFormat="1" x14ac:dyDescent="0.25">
      <c r="A270" s="14">
        <v>256</v>
      </c>
      <c r="B270" s="20" t="s">
        <v>511</v>
      </c>
      <c r="C270" s="38" t="str">
        <f t="shared" si="37"/>
        <v/>
      </c>
      <c r="D270" s="14" t="s">
        <v>662</v>
      </c>
      <c r="E270" s="69" t="s">
        <v>839</v>
      </c>
      <c r="F270" s="47">
        <v>0</v>
      </c>
      <c r="G270" s="53">
        <v>10000</v>
      </c>
      <c r="H270" s="51" t="s">
        <v>723</v>
      </c>
      <c r="I270" s="53">
        <v>20000</v>
      </c>
      <c r="J270" s="24" t="s">
        <v>745</v>
      </c>
      <c r="K270" s="45" t="s">
        <v>685</v>
      </c>
      <c r="L270" s="17" t="s">
        <v>685</v>
      </c>
      <c r="M270" s="27" t="s">
        <v>685</v>
      </c>
      <c r="N270" s="27" t="s">
        <v>685</v>
      </c>
      <c r="O270" s="27" t="s">
        <v>685</v>
      </c>
      <c r="P270" s="27" t="s">
        <v>685</v>
      </c>
      <c r="Q270" s="38">
        <f t="shared" si="30"/>
        <v>1</v>
      </c>
      <c r="R270" s="38">
        <f t="shared" si="31"/>
        <v>3</v>
      </c>
      <c r="S270" s="38">
        <f t="shared" si="32"/>
        <v>5</v>
      </c>
      <c r="T270" s="43" t="s">
        <v>512</v>
      </c>
    </row>
    <row r="271" spans="1:20" s="11" customFormat="1" x14ac:dyDescent="0.25">
      <c r="A271" s="14">
        <v>257</v>
      </c>
      <c r="B271" s="20" t="s">
        <v>513</v>
      </c>
      <c r="C271" s="38" t="str">
        <f t="shared" si="37"/>
        <v/>
      </c>
      <c r="D271" s="14" t="s">
        <v>662</v>
      </c>
      <c r="E271" s="44" t="s">
        <v>683</v>
      </c>
      <c r="F271" s="53">
        <v>0</v>
      </c>
      <c r="G271" s="53">
        <v>20</v>
      </c>
      <c r="H271" s="51" t="s">
        <v>723</v>
      </c>
      <c r="I271" s="53">
        <v>100</v>
      </c>
      <c r="J271" s="23" t="s">
        <v>699</v>
      </c>
      <c r="K271" s="45" t="s">
        <v>685</v>
      </c>
      <c r="L271" s="17" t="s">
        <v>685</v>
      </c>
      <c r="M271" s="27" t="s">
        <v>685</v>
      </c>
      <c r="N271" s="27" t="s">
        <v>685</v>
      </c>
      <c r="O271" s="27" t="s">
        <v>685</v>
      </c>
      <c r="P271" s="27" t="s">
        <v>685</v>
      </c>
      <c r="Q271" s="38">
        <f t="shared" si="30"/>
        <v>1</v>
      </c>
      <c r="R271" s="38">
        <f t="shared" si="31"/>
        <v>3</v>
      </c>
      <c r="S271" s="38">
        <f t="shared" si="32"/>
        <v>5</v>
      </c>
      <c r="T271" s="43" t="s">
        <v>514</v>
      </c>
    </row>
    <row r="272" spans="1:20" s="11" customFormat="1" ht="18.75" x14ac:dyDescent="0.25">
      <c r="A272" s="14">
        <v>258</v>
      </c>
      <c r="B272" s="20" t="s">
        <v>515</v>
      </c>
      <c r="C272" s="38" t="str">
        <f t="shared" si="37"/>
        <v/>
      </c>
      <c r="D272" s="14" t="s">
        <v>663</v>
      </c>
      <c r="E272" s="126" t="s">
        <v>737</v>
      </c>
      <c r="F272" s="53">
        <v>1000</v>
      </c>
      <c r="G272" s="53">
        <v>5000</v>
      </c>
      <c r="H272" s="46" t="s">
        <v>840</v>
      </c>
      <c r="I272" s="53">
        <v>10000</v>
      </c>
      <c r="J272" s="128" t="s">
        <v>738</v>
      </c>
      <c r="K272" s="45" t="s">
        <v>685</v>
      </c>
      <c r="L272" s="17" t="s">
        <v>685</v>
      </c>
      <c r="M272" s="27" t="s">
        <v>685</v>
      </c>
      <c r="N272" s="27" t="s">
        <v>685</v>
      </c>
      <c r="O272" s="27" t="s">
        <v>685</v>
      </c>
      <c r="P272" s="27" t="s">
        <v>685</v>
      </c>
      <c r="Q272" s="38">
        <f t="shared" si="30"/>
        <v>3</v>
      </c>
      <c r="R272" s="38">
        <f t="shared" si="31"/>
        <v>5</v>
      </c>
      <c r="S272" s="38">
        <f t="shared" si="32"/>
        <v>6</v>
      </c>
      <c r="T272" s="43" t="s">
        <v>516</v>
      </c>
    </row>
    <row r="273" spans="1:20" s="11" customFormat="1" ht="18.75" x14ac:dyDescent="0.25">
      <c r="A273" s="14">
        <v>259</v>
      </c>
      <c r="B273" s="20" t="s">
        <v>517</v>
      </c>
      <c r="C273" s="38" t="str">
        <f t="shared" si="37"/>
        <v/>
      </c>
      <c r="D273" s="14" t="s">
        <v>662</v>
      </c>
      <c r="E273" s="126" t="s">
        <v>737</v>
      </c>
      <c r="F273" s="53">
        <v>1000</v>
      </c>
      <c r="G273" s="53">
        <v>5000</v>
      </c>
      <c r="H273" s="46" t="s">
        <v>840</v>
      </c>
      <c r="I273" s="53">
        <v>10000</v>
      </c>
      <c r="J273" s="128" t="s">
        <v>738</v>
      </c>
      <c r="K273" s="45" t="s">
        <v>685</v>
      </c>
      <c r="L273" s="17" t="s">
        <v>685</v>
      </c>
      <c r="M273" s="27" t="s">
        <v>685</v>
      </c>
      <c r="N273" s="27" t="s">
        <v>685</v>
      </c>
      <c r="O273" s="27" t="s">
        <v>685</v>
      </c>
      <c r="P273" s="27" t="s">
        <v>685</v>
      </c>
      <c r="Q273" s="38">
        <f t="shared" si="30"/>
        <v>1</v>
      </c>
      <c r="R273" s="38">
        <f t="shared" si="31"/>
        <v>3</v>
      </c>
      <c r="S273" s="38">
        <f t="shared" si="32"/>
        <v>5</v>
      </c>
      <c r="T273" s="43" t="s">
        <v>518</v>
      </c>
    </row>
    <row r="274" spans="1:20" s="11" customFormat="1" x14ac:dyDescent="0.25">
      <c r="A274" s="14">
        <v>260</v>
      </c>
      <c r="B274" s="20" t="s">
        <v>519</v>
      </c>
      <c r="C274" s="38" t="str">
        <f>IF(OR($H$2="",$H$3=""),"",IF(AND(OR($H$2&lt;=F274),$H$3&lt;=L274),$F$14,IF(OR($H$2&gt;I274,OR($H$3&gt;O274)),S274,IF(AND(OR($H$2&lt;G274),$H$3&lt;M274),Q274,R274))))</f>
        <v/>
      </c>
      <c r="D274" s="14" t="s">
        <v>661</v>
      </c>
      <c r="E274" s="44" t="s">
        <v>683</v>
      </c>
      <c r="F274" s="47">
        <v>0</v>
      </c>
      <c r="G274" s="47">
        <v>1</v>
      </c>
      <c r="H274" s="52" t="s">
        <v>723</v>
      </c>
      <c r="I274" s="47">
        <v>5</v>
      </c>
      <c r="J274" s="23" t="s">
        <v>699</v>
      </c>
      <c r="K274" s="44" t="s">
        <v>681</v>
      </c>
      <c r="L274" s="17" t="s">
        <v>685</v>
      </c>
      <c r="M274" s="14">
        <v>20</v>
      </c>
      <c r="N274" s="28" t="s">
        <v>723</v>
      </c>
      <c r="O274" s="14">
        <v>50</v>
      </c>
      <c r="P274" s="14" t="s">
        <v>682</v>
      </c>
      <c r="Q274" s="38">
        <f t="shared" si="30"/>
        <v>1</v>
      </c>
      <c r="R274" s="38">
        <f t="shared" si="31"/>
        <v>2</v>
      </c>
      <c r="S274" s="38">
        <f t="shared" si="32"/>
        <v>4</v>
      </c>
      <c r="T274" s="43" t="s">
        <v>520</v>
      </c>
    </row>
    <row r="275" spans="1:20" s="11" customFormat="1" x14ac:dyDescent="0.25">
      <c r="A275" s="14">
        <v>261</v>
      </c>
      <c r="B275" s="20" t="s">
        <v>521</v>
      </c>
      <c r="C275" s="38" t="str">
        <f>IF(OR($H$2="",$H$3=""),"",IF(AND(OR($H$2&lt;=F275),$H$3&lt;=L275),$F$14,IF(OR($H$2&gt;I275,OR($H$3&gt;O275)),S275,IF(AND(OR($H$2&lt;G275),$H$3&lt;M275),Q275,R275))))</f>
        <v/>
      </c>
      <c r="D275" s="14" t="s">
        <v>662</v>
      </c>
      <c r="E275" s="44" t="s">
        <v>683</v>
      </c>
      <c r="F275" s="47">
        <v>0</v>
      </c>
      <c r="G275" s="47">
        <v>1</v>
      </c>
      <c r="H275" s="52" t="s">
        <v>723</v>
      </c>
      <c r="I275" s="47">
        <v>5</v>
      </c>
      <c r="J275" s="23" t="s">
        <v>699</v>
      </c>
      <c r="K275" s="44" t="s">
        <v>681</v>
      </c>
      <c r="L275" s="17" t="s">
        <v>685</v>
      </c>
      <c r="M275" s="14">
        <v>20</v>
      </c>
      <c r="N275" s="28" t="s">
        <v>723</v>
      </c>
      <c r="O275" s="14">
        <v>50</v>
      </c>
      <c r="P275" s="14" t="s">
        <v>682</v>
      </c>
      <c r="Q275" s="38">
        <f t="shared" si="30"/>
        <v>1</v>
      </c>
      <c r="R275" s="38">
        <f t="shared" si="31"/>
        <v>3</v>
      </c>
      <c r="S275" s="38">
        <f t="shared" si="32"/>
        <v>5</v>
      </c>
      <c r="T275" s="43" t="s">
        <v>522</v>
      </c>
    </row>
    <row r="276" spans="1:20" s="11" customFormat="1" x14ac:dyDescent="0.25">
      <c r="A276" s="14">
        <v>262</v>
      </c>
      <c r="B276" s="20" t="s">
        <v>523</v>
      </c>
      <c r="C276" s="38" t="str">
        <f>IF($H$2="","",IF($H$2&gt;I276,S276,IF($H$2&lt;=F276,$F$14,IF($H$2&lt;G276,Q276,R276))))</f>
        <v/>
      </c>
      <c r="D276" s="14" t="s">
        <v>663</v>
      </c>
      <c r="E276" s="14" t="s">
        <v>683</v>
      </c>
      <c r="F276" s="53">
        <v>10</v>
      </c>
      <c r="G276" s="53">
        <v>50</v>
      </c>
      <c r="H276" s="46" t="s">
        <v>842</v>
      </c>
      <c r="I276" s="53">
        <v>100</v>
      </c>
      <c r="J276" s="23" t="s">
        <v>699</v>
      </c>
      <c r="K276" s="45" t="s">
        <v>685</v>
      </c>
      <c r="L276" s="17" t="s">
        <v>685</v>
      </c>
      <c r="M276" s="27" t="s">
        <v>685</v>
      </c>
      <c r="N276" s="27" t="s">
        <v>685</v>
      </c>
      <c r="O276" s="27" t="s">
        <v>685</v>
      </c>
      <c r="P276" s="27" t="s">
        <v>685</v>
      </c>
      <c r="Q276" s="38">
        <f t="shared" si="30"/>
        <v>3</v>
      </c>
      <c r="R276" s="38">
        <f t="shared" si="31"/>
        <v>5</v>
      </c>
      <c r="S276" s="38">
        <f t="shared" si="32"/>
        <v>6</v>
      </c>
      <c r="T276" s="43" t="s">
        <v>524</v>
      </c>
    </row>
    <row r="277" spans="1:20" s="11" customFormat="1" x14ac:dyDescent="0.25">
      <c r="A277" s="14">
        <v>263</v>
      </c>
      <c r="B277" s="20" t="s">
        <v>525</v>
      </c>
      <c r="C277" s="38" t="str">
        <f>IF($H$2="","",IF($H$2&gt;I277,S277,IF($H$2&lt;=F277,$F$14,IF($H$2&lt;G277,Q277,R277))))</f>
        <v/>
      </c>
      <c r="D277" s="14" t="s">
        <v>662</v>
      </c>
      <c r="E277" s="14" t="s">
        <v>683</v>
      </c>
      <c r="F277" s="53">
        <v>5</v>
      </c>
      <c r="G277" s="53">
        <v>25</v>
      </c>
      <c r="H277" s="46" t="s">
        <v>843</v>
      </c>
      <c r="I277" s="53">
        <v>50</v>
      </c>
      <c r="J277" s="23" t="s">
        <v>699</v>
      </c>
      <c r="K277" s="45" t="s">
        <v>685</v>
      </c>
      <c r="L277" s="17" t="s">
        <v>685</v>
      </c>
      <c r="M277" s="27" t="s">
        <v>685</v>
      </c>
      <c r="N277" s="27" t="s">
        <v>685</v>
      </c>
      <c r="O277" s="27" t="s">
        <v>685</v>
      </c>
      <c r="P277" s="27" t="s">
        <v>685</v>
      </c>
      <c r="Q277" s="38">
        <f t="shared" si="30"/>
        <v>1</v>
      </c>
      <c r="R277" s="38">
        <f t="shared" si="31"/>
        <v>3</v>
      </c>
      <c r="S277" s="38">
        <f t="shared" si="32"/>
        <v>5</v>
      </c>
      <c r="T277" s="43" t="s">
        <v>526</v>
      </c>
    </row>
    <row r="278" spans="1:20" s="11" customFormat="1" x14ac:dyDescent="0.25">
      <c r="A278" s="14">
        <v>264</v>
      </c>
      <c r="B278" s="20" t="s">
        <v>527</v>
      </c>
      <c r="C278" s="38" t="str">
        <f>IF($H$2="","",IF($H$2&gt;=I278,S278,IF($H$2&lt;=F278,$F$14,IF($H$2&lt;=G278,Q278,R278))))</f>
        <v/>
      </c>
      <c r="D278" s="14" t="s">
        <v>662</v>
      </c>
      <c r="E278" s="29" t="s">
        <v>719</v>
      </c>
      <c r="F278" s="53">
        <v>0</v>
      </c>
      <c r="G278" s="53">
        <v>300</v>
      </c>
      <c r="H278" s="46" t="s">
        <v>846</v>
      </c>
      <c r="I278" s="53">
        <v>3500</v>
      </c>
      <c r="J278" s="23" t="s">
        <v>841</v>
      </c>
      <c r="K278" s="45" t="s">
        <v>685</v>
      </c>
      <c r="L278" s="17" t="s">
        <v>685</v>
      </c>
      <c r="M278" s="27" t="s">
        <v>685</v>
      </c>
      <c r="N278" s="27" t="s">
        <v>685</v>
      </c>
      <c r="O278" s="27" t="s">
        <v>685</v>
      </c>
      <c r="P278" s="27" t="s">
        <v>685</v>
      </c>
      <c r="Q278" s="38">
        <f t="shared" si="30"/>
        <v>1</v>
      </c>
      <c r="R278" s="38">
        <f t="shared" si="31"/>
        <v>3</v>
      </c>
      <c r="S278" s="38">
        <f t="shared" si="32"/>
        <v>5</v>
      </c>
      <c r="T278" s="43" t="s">
        <v>528</v>
      </c>
    </row>
    <row r="279" spans="1:20" s="11" customFormat="1" x14ac:dyDescent="0.25">
      <c r="A279" s="14">
        <v>265</v>
      </c>
      <c r="B279" s="20" t="s">
        <v>529</v>
      </c>
      <c r="C279" s="38" t="str">
        <f>IF($H$2="","",IF($H$2&gt;I279,S279,IF($H$2&lt;=F279,$F$14,IF($H$2&lt;G279,Q279,R279))))</f>
        <v/>
      </c>
      <c r="D279" s="14" t="s">
        <v>662</v>
      </c>
      <c r="E279" s="14" t="s">
        <v>683</v>
      </c>
      <c r="F279" s="53">
        <v>10</v>
      </c>
      <c r="G279" s="53">
        <v>15</v>
      </c>
      <c r="H279" s="46" t="s">
        <v>844</v>
      </c>
      <c r="I279" s="53">
        <v>30</v>
      </c>
      <c r="J279" s="23" t="s">
        <v>699</v>
      </c>
      <c r="K279" s="45" t="s">
        <v>685</v>
      </c>
      <c r="L279" s="17" t="s">
        <v>685</v>
      </c>
      <c r="M279" s="27" t="s">
        <v>685</v>
      </c>
      <c r="N279" s="27" t="s">
        <v>685</v>
      </c>
      <c r="O279" s="27" t="s">
        <v>685</v>
      </c>
      <c r="P279" s="27" t="s">
        <v>685</v>
      </c>
      <c r="Q279" s="38">
        <f t="shared" si="30"/>
        <v>1</v>
      </c>
      <c r="R279" s="38">
        <f t="shared" si="31"/>
        <v>3</v>
      </c>
      <c r="S279" s="38">
        <f t="shared" si="32"/>
        <v>5</v>
      </c>
      <c r="T279" s="43" t="s">
        <v>530</v>
      </c>
    </row>
    <row r="280" spans="1:20" s="11" customFormat="1" x14ac:dyDescent="0.25">
      <c r="A280" s="14">
        <v>266</v>
      </c>
      <c r="B280" s="20" t="s">
        <v>531</v>
      </c>
      <c r="C280" s="38" t="str">
        <f>IF($H$2="","",IF($H$2&gt;I280,S280,IF($H$2&lt;=F280,$F$14,IF($H$2&lt;G280,Q280,R280))))</f>
        <v/>
      </c>
      <c r="D280" s="14" t="s">
        <v>661</v>
      </c>
      <c r="E280" s="29" t="s">
        <v>719</v>
      </c>
      <c r="F280" s="53">
        <v>1</v>
      </c>
      <c r="G280" s="53">
        <v>5</v>
      </c>
      <c r="H280" s="46" t="s">
        <v>845</v>
      </c>
      <c r="I280" s="53">
        <v>30</v>
      </c>
      <c r="J280" s="23" t="s">
        <v>765</v>
      </c>
      <c r="K280" s="45" t="s">
        <v>685</v>
      </c>
      <c r="L280" s="17" t="s">
        <v>685</v>
      </c>
      <c r="M280" s="27" t="s">
        <v>685</v>
      </c>
      <c r="N280" s="27" t="s">
        <v>685</v>
      </c>
      <c r="O280" s="27" t="s">
        <v>685</v>
      </c>
      <c r="P280" s="27" t="s">
        <v>685</v>
      </c>
      <c r="Q280" s="38">
        <f t="shared" si="30"/>
        <v>1</v>
      </c>
      <c r="R280" s="38">
        <f t="shared" si="31"/>
        <v>2</v>
      </c>
      <c r="S280" s="38">
        <f t="shared" si="32"/>
        <v>4</v>
      </c>
      <c r="T280" s="43" t="s">
        <v>532</v>
      </c>
    </row>
    <row r="281" spans="1:20" s="11" customFormat="1" x14ac:dyDescent="0.25">
      <c r="A281" s="14">
        <v>267</v>
      </c>
      <c r="B281" s="20" t="s">
        <v>533</v>
      </c>
      <c r="C281" s="38" t="str">
        <f>IF($H$2="","",IF($H$2&gt;I281,S281,IF($H$2&lt;=F281,$F$14,IF($H$2&lt;G281,Q281,R281))))</f>
        <v/>
      </c>
      <c r="D281" s="14" t="s">
        <v>662</v>
      </c>
      <c r="E281" s="29" t="s">
        <v>719</v>
      </c>
      <c r="F281" s="53">
        <v>1</v>
      </c>
      <c r="G281" s="53">
        <v>5</v>
      </c>
      <c r="H281" s="46" t="s">
        <v>845</v>
      </c>
      <c r="I281" s="53">
        <v>30</v>
      </c>
      <c r="J281" s="23" t="s">
        <v>765</v>
      </c>
      <c r="K281" s="45" t="s">
        <v>685</v>
      </c>
      <c r="L281" s="17" t="s">
        <v>685</v>
      </c>
      <c r="M281" s="27" t="s">
        <v>685</v>
      </c>
      <c r="N281" s="27" t="s">
        <v>685</v>
      </c>
      <c r="O281" s="27" t="s">
        <v>685</v>
      </c>
      <c r="P281" s="27" t="s">
        <v>685</v>
      </c>
      <c r="Q281" s="38">
        <f t="shared" si="30"/>
        <v>1</v>
      </c>
      <c r="R281" s="38">
        <f t="shared" si="31"/>
        <v>3</v>
      </c>
      <c r="S281" s="38">
        <f t="shared" si="32"/>
        <v>5</v>
      </c>
      <c r="T281" s="43" t="s">
        <v>534</v>
      </c>
    </row>
    <row r="282" spans="1:20" s="11" customFormat="1" x14ac:dyDescent="0.25">
      <c r="A282" s="14">
        <v>268</v>
      </c>
      <c r="B282" s="20" t="s">
        <v>535</v>
      </c>
      <c r="C282" s="38" t="str">
        <f>IF($H$2="","",IF($H$2&gt;I282,S282,IF($H$2&lt;=F282,$F$14,IF($H$2&lt;G282,Q282,R282))))</f>
        <v/>
      </c>
      <c r="D282" s="14" t="s">
        <v>663</v>
      </c>
      <c r="E282" s="69" t="s">
        <v>719</v>
      </c>
      <c r="F282" s="53">
        <v>0</v>
      </c>
      <c r="G282" s="53">
        <v>5</v>
      </c>
      <c r="H282" s="54" t="s">
        <v>723</v>
      </c>
      <c r="I282" s="53">
        <v>30</v>
      </c>
      <c r="J282" s="23" t="s">
        <v>765</v>
      </c>
      <c r="K282" s="45" t="s">
        <v>685</v>
      </c>
      <c r="L282" s="17" t="s">
        <v>685</v>
      </c>
      <c r="M282" s="27" t="s">
        <v>685</v>
      </c>
      <c r="N282" s="27" t="s">
        <v>685</v>
      </c>
      <c r="O282" s="27" t="s">
        <v>685</v>
      </c>
      <c r="P282" s="27" t="s">
        <v>685</v>
      </c>
      <c r="Q282" s="38">
        <f t="shared" si="30"/>
        <v>3</v>
      </c>
      <c r="R282" s="38">
        <f t="shared" si="31"/>
        <v>5</v>
      </c>
      <c r="S282" s="38">
        <f t="shared" si="32"/>
        <v>6</v>
      </c>
      <c r="T282" s="43" t="s">
        <v>536</v>
      </c>
    </row>
    <row r="283" spans="1:20" s="11" customFormat="1" x14ac:dyDescent="0.25">
      <c r="A283" s="14">
        <v>269</v>
      </c>
      <c r="B283" s="20" t="s">
        <v>537</v>
      </c>
      <c r="C283" s="38" t="str">
        <f>IF(OR($H$2="",$H$3=""),"",IF(AND(OR($H$2&lt;=F283),$H$3&lt;=L283),$F$14,IF(OR($H$2&gt;I283,OR($H$3&gt;O283)),S283,IF(AND(OR($H$2&lt;G283),$H$3&lt;M283),Q283,R283))))</f>
        <v/>
      </c>
      <c r="D283" s="14" t="s">
        <v>663</v>
      </c>
      <c r="E283" s="44" t="s">
        <v>683</v>
      </c>
      <c r="F283" s="47">
        <v>0</v>
      </c>
      <c r="G283" s="47">
        <v>5</v>
      </c>
      <c r="H283" s="52" t="s">
        <v>723</v>
      </c>
      <c r="I283" s="47">
        <v>10</v>
      </c>
      <c r="J283" s="23" t="s">
        <v>699</v>
      </c>
      <c r="K283" s="44" t="s">
        <v>681</v>
      </c>
      <c r="L283" s="17" t="s">
        <v>685</v>
      </c>
      <c r="M283" s="14">
        <v>30</v>
      </c>
      <c r="N283" s="28" t="s">
        <v>723</v>
      </c>
      <c r="O283" s="14">
        <v>150</v>
      </c>
      <c r="P283" s="14" t="s">
        <v>682</v>
      </c>
      <c r="Q283" s="38">
        <f t="shared" ref="Q283:Q343" si="38">IF(D283="","",IF(D283="P",$C$8,IF(D283="M",$D$8,$E$8)))</f>
        <v>3</v>
      </c>
      <c r="R283" s="38">
        <f t="shared" ref="R283:R343" si="39">IF(D283="","",IF(D283="P",$C$9,IF(D283="M",$D$9,$E$9)))</f>
        <v>5</v>
      </c>
      <c r="S283" s="38">
        <f t="shared" ref="S283:S343" si="40">IF(D283="","",IF(D283="P",$C$10,IF(D283="M",$D$10,$E$10)))</f>
        <v>6</v>
      </c>
      <c r="T283" s="43" t="s">
        <v>538</v>
      </c>
    </row>
    <row r="284" spans="1:20" s="11" customFormat="1" x14ac:dyDescent="0.25">
      <c r="A284" s="14">
        <v>270</v>
      </c>
      <c r="B284" s="20" t="s">
        <v>539</v>
      </c>
      <c r="C284" s="38" t="str">
        <f>IF(OR($H$2="",$H$3=""),"",IF(AND(OR($H$2&lt;=F284),$H$3&lt;=L284),$F$14,IF(OR($H$2&gt;I284,OR($H$3&gt;O284)),S284,IF(AND(OR($H$2&lt;G284),$H$3&lt;M284),Q284,R284))))</f>
        <v/>
      </c>
      <c r="D284" s="14" t="s">
        <v>662</v>
      </c>
      <c r="E284" s="44" t="s">
        <v>683</v>
      </c>
      <c r="F284" s="47">
        <v>0</v>
      </c>
      <c r="G284" s="47">
        <v>2</v>
      </c>
      <c r="H284" s="52" t="s">
        <v>723</v>
      </c>
      <c r="I284" s="47">
        <v>10</v>
      </c>
      <c r="J284" s="23" t="s">
        <v>699</v>
      </c>
      <c r="K284" s="44" t="s">
        <v>681</v>
      </c>
      <c r="L284" s="17" t="s">
        <v>685</v>
      </c>
      <c r="M284" s="14">
        <v>20</v>
      </c>
      <c r="N284" s="28" t="s">
        <v>723</v>
      </c>
      <c r="O284" s="14">
        <v>50</v>
      </c>
      <c r="P284" s="14" t="s">
        <v>682</v>
      </c>
      <c r="Q284" s="38">
        <f t="shared" si="38"/>
        <v>1</v>
      </c>
      <c r="R284" s="38">
        <f t="shared" si="39"/>
        <v>3</v>
      </c>
      <c r="S284" s="38">
        <f t="shared" si="40"/>
        <v>5</v>
      </c>
      <c r="T284" s="43" t="s">
        <v>540</v>
      </c>
    </row>
    <row r="285" spans="1:20" s="11" customFormat="1" ht="24.75" customHeight="1" x14ac:dyDescent="0.25">
      <c r="A285" s="14">
        <v>271</v>
      </c>
      <c r="B285" s="20" t="s">
        <v>541</v>
      </c>
      <c r="C285" s="38" t="str">
        <f>IF($H$2="","",IF($H$2&gt;I285,S285,IF($H$2&lt;=F285,$F$14,IF($H$2&lt;G285,Q285,R285))))</f>
        <v/>
      </c>
      <c r="D285" s="14" t="s">
        <v>663</v>
      </c>
      <c r="E285" s="69" t="s">
        <v>847</v>
      </c>
      <c r="F285" s="53">
        <v>0</v>
      </c>
      <c r="G285" s="53">
        <v>3000</v>
      </c>
      <c r="H285" s="54" t="s">
        <v>723</v>
      </c>
      <c r="I285" s="53">
        <v>30000</v>
      </c>
      <c r="J285" s="23" t="s">
        <v>848</v>
      </c>
      <c r="K285" s="45" t="s">
        <v>685</v>
      </c>
      <c r="L285" s="17" t="s">
        <v>685</v>
      </c>
      <c r="M285" s="27" t="s">
        <v>685</v>
      </c>
      <c r="N285" s="27" t="s">
        <v>685</v>
      </c>
      <c r="O285" s="27" t="s">
        <v>685</v>
      </c>
      <c r="P285" s="27" t="s">
        <v>685</v>
      </c>
      <c r="Q285" s="38">
        <f t="shared" si="38"/>
        <v>3</v>
      </c>
      <c r="R285" s="38">
        <f t="shared" si="39"/>
        <v>5</v>
      </c>
      <c r="S285" s="38">
        <f t="shared" si="40"/>
        <v>6</v>
      </c>
      <c r="T285" s="43" t="s">
        <v>542</v>
      </c>
    </row>
    <row r="286" spans="1:20" s="11" customFormat="1" x14ac:dyDescent="0.25">
      <c r="A286" s="14">
        <v>272</v>
      </c>
      <c r="B286" s="20" t="s">
        <v>543</v>
      </c>
      <c r="C286" s="38" t="str">
        <f>IF($H$2="","",IF($H$2&gt;I286,S286,IF($H$2&lt;=F286,$F$14,IF($H$2&lt;=G286,Q286,R286))))</f>
        <v/>
      </c>
      <c r="D286" s="14" t="s">
        <v>662</v>
      </c>
      <c r="E286" s="69" t="s">
        <v>719</v>
      </c>
      <c r="F286" s="53">
        <v>0</v>
      </c>
      <c r="G286" s="53">
        <v>5</v>
      </c>
      <c r="H286" s="54" t="s">
        <v>723</v>
      </c>
      <c r="I286" s="53">
        <v>30</v>
      </c>
      <c r="J286" s="23" t="s">
        <v>765</v>
      </c>
      <c r="K286" s="45" t="s">
        <v>685</v>
      </c>
      <c r="L286" s="17" t="s">
        <v>685</v>
      </c>
      <c r="M286" s="27" t="s">
        <v>685</v>
      </c>
      <c r="N286" s="27" t="s">
        <v>685</v>
      </c>
      <c r="O286" s="27" t="s">
        <v>685</v>
      </c>
      <c r="P286" s="27" t="s">
        <v>685</v>
      </c>
      <c r="Q286" s="38">
        <f t="shared" si="38"/>
        <v>1</v>
      </c>
      <c r="R286" s="38">
        <f t="shared" si="39"/>
        <v>3</v>
      </c>
      <c r="S286" s="38">
        <f t="shared" si="40"/>
        <v>5</v>
      </c>
      <c r="T286" s="43" t="s">
        <v>544</v>
      </c>
    </row>
    <row r="287" spans="1:20" s="11" customFormat="1" x14ac:dyDescent="0.25">
      <c r="A287" s="14">
        <v>273</v>
      </c>
      <c r="B287" s="20" t="s">
        <v>545</v>
      </c>
      <c r="C287" s="38" t="str">
        <f>IF($H$2="","",IF($H$2&gt;I287,S287,IF($H$2&lt;=F287,$F$14,IF($H$2&lt;=G287,Q287,R287))))</f>
        <v/>
      </c>
      <c r="D287" s="14" t="s">
        <v>663</v>
      </c>
      <c r="E287" s="69" t="s">
        <v>719</v>
      </c>
      <c r="F287" s="53">
        <v>0</v>
      </c>
      <c r="G287" s="53">
        <v>5</v>
      </c>
      <c r="H287" s="54" t="s">
        <v>723</v>
      </c>
      <c r="I287" s="53">
        <v>30</v>
      </c>
      <c r="J287" s="23" t="s">
        <v>765</v>
      </c>
      <c r="K287" s="45" t="s">
        <v>685</v>
      </c>
      <c r="L287" s="17" t="s">
        <v>685</v>
      </c>
      <c r="M287" s="27" t="s">
        <v>685</v>
      </c>
      <c r="N287" s="27" t="s">
        <v>685</v>
      </c>
      <c r="O287" s="27" t="s">
        <v>685</v>
      </c>
      <c r="P287" s="27" t="s">
        <v>685</v>
      </c>
      <c r="Q287" s="38">
        <f t="shared" si="38"/>
        <v>3</v>
      </c>
      <c r="R287" s="38">
        <f t="shared" si="39"/>
        <v>5</v>
      </c>
      <c r="S287" s="38">
        <f t="shared" si="40"/>
        <v>6</v>
      </c>
      <c r="T287" s="43" t="s">
        <v>546</v>
      </c>
    </row>
    <row r="288" spans="1:20" s="11" customFormat="1" x14ac:dyDescent="0.25">
      <c r="A288" s="14">
        <v>274</v>
      </c>
      <c r="B288" s="20" t="s">
        <v>547</v>
      </c>
      <c r="C288" s="38" t="str">
        <f>IF($H$2="","",IF($H$2&gt;I288,S288,IF($H$2&lt;=F288,$F$14,IF($H$2&lt;G288,Q288,R288))))</f>
        <v/>
      </c>
      <c r="D288" s="14" t="s">
        <v>663</v>
      </c>
      <c r="E288" s="69" t="s">
        <v>719</v>
      </c>
      <c r="F288" s="53">
        <v>0</v>
      </c>
      <c r="G288" s="53">
        <v>5</v>
      </c>
      <c r="H288" s="54" t="s">
        <v>723</v>
      </c>
      <c r="I288" s="53">
        <v>30</v>
      </c>
      <c r="J288" s="23" t="s">
        <v>765</v>
      </c>
      <c r="K288" s="45" t="s">
        <v>685</v>
      </c>
      <c r="L288" s="17" t="s">
        <v>685</v>
      </c>
      <c r="M288" s="27" t="s">
        <v>685</v>
      </c>
      <c r="N288" s="27" t="s">
        <v>685</v>
      </c>
      <c r="O288" s="27" t="s">
        <v>685</v>
      </c>
      <c r="P288" s="27" t="s">
        <v>685</v>
      </c>
      <c r="Q288" s="38">
        <f t="shared" si="38"/>
        <v>3</v>
      </c>
      <c r="R288" s="38">
        <f t="shared" si="39"/>
        <v>5</v>
      </c>
      <c r="S288" s="38">
        <f t="shared" si="40"/>
        <v>6</v>
      </c>
      <c r="T288" s="43" t="s">
        <v>548</v>
      </c>
    </row>
    <row r="289" spans="1:20" s="11" customFormat="1" x14ac:dyDescent="0.25">
      <c r="A289" s="14">
        <v>275</v>
      </c>
      <c r="B289" s="20" t="s">
        <v>549</v>
      </c>
      <c r="C289" s="38" t="str">
        <f>IF($H$2="","",IF($H$2&gt;I289,S289,IF($H$2&lt;=F289,$F$14,IF($H$2&lt;G289,Q289,R289))))</f>
        <v/>
      </c>
      <c r="D289" s="14" t="s">
        <v>663</v>
      </c>
      <c r="E289" s="69" t="s">
        <v>719</v>
      </c>
      <c r="F289" s="53">
        <v>0</v>
      </c>
      <c r="G289" s="53">
        <v>5</v>
      </c>
      <c r="H289" s="54" t="s">
        <v>723</v>
      </c>
      <c r="I289" s="53">
        <v>20</v>
      </c>
      <c r="J289" s="23" t="s">
        <v>745</v>
      </c>
      <c r="K289" s="45" t="s">
        <v>685</v>
      </c>
      <c r="L289" s="17" t="s">
        <v>685</v>
      </c>
      <c r="M289" s="27" t="s">
        <v>685</v>
      </c>
      <c r="N289" s="27" t="s">
        <v>685</v>
      </c>
      <c r="O289" s="27" t="s">
        <v>685</v>
      </c>
      <c r="P289" s="27" t="s">
        <v>685</v>
      </c>
      <c r="Q289" s="38">
        <f t="shared" si="38"/>
        <v>3</v>
      </c>
      <c r="R289" s="38">
        <f t="shared" si="39"/>
        <v>5</v>
      </c>
      <c r="S289" s="38">
        <f t="shared" si="40"/>
        <v>6</v>
      </c>
      <c r="T289" s="43" t="s">
        <v>550</v>
      </c>
    </row>
    <row r="290" spans="1:20" s="11" customFormat="1" x14ac:dyDescent="0.25">
      <c r="A290" s="14">
        <v>276</v>
      </c>
      <c r="B290" s="20" t="s">
        <v>551</v>
      </c>
      <c r="C290" s="38" t="str">
        <f>IF(OR($H$2="",$H$3=""),"",IF(AND(OR($H$2&lt;=F290),$H$3&lt;=L290),$F$14,IF(OR($H$2&gt;I290,OR($H$3&gt;O290)),S290,IF(AND(OR($H$2&lt;G290),$H$3&lt;M290),Q290,R290))))</f>
        <v/>
      </c>
      <c r="D290" s="14" t="s">
        <v>663</v>
      </c>
      <c r="E290" s="44" t="s">
        <v>683</v>
      </c>
      <c r="F290" s="47">
        <v>0</v>
      </c>
      <c r="G290" s="47">
        <v>1</v>
      </c>
      <c r="H290" s="52" t="s">
        <v>723</v>
      </c>
      <c r="I290" s="47">
        <v>4</v>
      </c>
      <c r="J290" s="23" t="s">
        <v>699</v>
      </c>
      <c r="K290" s="44" t="s">
        <v>681</v>
      </c>
      <c r="L290" s="17" t="s">
        <v>685</v>
      </c>
      <c r="M290" s="14">
        <v>20</v>
      </c>
      <c r="N290" s="28" t="s">
        <v>723</v>
      </c>
      <c r="O290" s="14">
        <v>50</v>
      </c>
      <c r="P290" s="14" t="s">
        <v>682</v>
      </c>
      <c r="Q290" s="38">
        <f t="shared" si="38"/>
        <v>3</v>
      </c>
      <c r="R290" s="38">
        <f t="shared" si="39"/>
        <v>5</v>
      </c>
      <c r="S290" s="38">
        <f t="shared" si="40"/>
        <v>6</v>
      </c>
      <c r="T290" s="43" t="s">
        <v>552</v>
      </c>
    </row>
    <row r="291" spans="1:20" s="11" customFormat="1" x14ac:dyDescent="0.25">
      <c r="A291" s="14">
        <v>277</v>
      </c>
      <c r="B291" s="20" t="s">
        <v>553</v>
      </c>
      <c r="C291" s="38" t="str">
        <f>IF($H$2="","",IF($H$2&gt;I291,S291,IF($H$2&lt;=F291,$F$14,IF($H$2&lt;G291,Q291,R291))))</f>
        <v/>
      </c>
      <c r="D291" s="14" t="s">
        <v>663</v>
      </c>
      <c r="E291" s="44" t="s">
        <v>683</v>
      </c>
      <c r="F291" s="53">
        <v>0</v>
      </c>
      <c r="G291" s="53">
        <v>1</v>
      </c>
      <c r="H291" s="54" t="s">
        <v>723</v>
      </c>
      <c r="I291" s="53">
        <v>5</v>
      </c>
      <c r="J291" s="23" t="s">
        <v>699</v>
      </c>
      <c r="K291" s="45" t="s">
        <v>685</v>
      </c>
      <c r="L291" s="17" t="s">
        <v>685</v>
      </c>
      <c r="M291" s="27" t="s">
        <v>685</v>
      </c>
      <c r="N291" s="27" t="s">
        <v>685</v>
      </c>
      <c r="O291" s="27" t="s">
        <v>685</v>
      </c>
      <c r="P291" s="27" t="s">
        <v>685</v>
      </c>
      <c r="Q291" s="38">
        <f t="shared" si="38"/>
        <v>3</v>
      </c>
      <c r="R291" s="38">
        <f t="shared" si="39"/>
        <v>5</v>
      </c>
      <c r="S291" s="38">
        <f t="shared" si="40"/>
        <v>6</v>
      </c>
      <c r="T291" s="43" t="s">
        <v>554</v>
      </c>
    </row>
    <row r="292" spans="1:20" s="11" customFormat="1" x14ac:dyDescent="0.25">
      <c r="A292" s="14">
        <v>278</v>
      </c>
      <c r="B292" s="20" t="s">
        <v>555</v>
      </c>
      <c r="C292" s="38" t="str">
        <f>IF($H$2="","",IF($H$2&gt;I292,S292,IF($H$2&lt;=F292,$F$14,IF($H$2&lt;G292,Q292,R292))))</f>
        <v/>
      </c>
      <c r="D292" s="14" t="s">
        <v>663</v>
      </c>
      <c r="E292" s="44" t="s">
        <v>683</v>
      </c>
      <c r="F292" s="53">
        <v>0</v>
      </c>
      <c r="G292" s="53">
        <v>1</v>
      </c>
      <c r="H292" s="54" t="s">
        <v>723</v>
      </c>
      <c r="I292" s="53">
        <v>5</v>
      </c>
      <c r="J292" s="23" t="s">
        <v>699</v>
      </c>
      <c r="K292" s="45" t="s">
        <v>685</v>
      </c>
      <c r="L292" s="17" t="s">
        <v>685</v>
      </c>
      <c r="M292" s="27" t="s">
        <v>685</v>
      </c>
      <c r="N292" s="27" t="s">
        <v>685</v>
      </c>
      <c r="O292" s="27" t="s">
        <v>685</v>
      </c>
      <c r="P292" s="27" t="s">
        <v>685</v>
      </c>
      <c r="Q292" s="38">
        <f t="shared" si="38"/>
        <v>3</v>
      </c>
      <c r="R292" s="38">
        <f t="shared" si="39"/>
        <v>5</v>
      </c>
      <c r="S292" s="38">
        <f t="shared" si="40"/>
        <v>6</v>
      </c>
      <c r="T292" s="43" t="s">
        <v>556</v>
      </c>
    </row>
    <row r="293" spans="1:20" s="11" customFormat="1" x14ac:dyDescent="0.25">
      <c r="A293" s="14">
        <v>279</v>
      </c>
      <c r="B293" s="20" t="s">
        <v>557</v>
      </c>
      <c r="C293" s="38" t="str">
        <f>IF($H$2="","",IF($H$2&gt;I293,S293,IF($H$2&lt;=F293,$F$14,IF($H$2&lt;G293,Q293,R293))))</f>
        <v/>
      </c>
      <c r="D293" s="14" t="s">
        <v>663</v>
      </c>
      <c r="E293" s="69" t="s">
        <v>719</v>
      </c>
      <c r="F293" s="53">
        <v>0</v>
      </c>
      <c r="G293" s="53">
        <v>0.5</v>
      </c>
      <c r="H293" s="54" t="s">
        <v>723</v>
      </c>
      <c r="I293" s="53">
        <v>2</v>
      </c>
      <c r="J293" s="23" t="s">
        <v>769</v>
      </c>
      <c r="K293" s="45" t="s">
        <v>685</v>
      </c>
      <c r="L293" s="17" t="s">
        <v>685</v>
      </c>
      <c r="M293" s="27" t="s">
        <v>685</v>
      </c>
      <c r="N293" s="27" t="s">
        <v>685</v>
      </c>
      <c r="O293" s="27" t="s">
        <v>685</v>
      </c>
      <c r="P293" s="27" t="s">
        <v>685</v>
      </c>
      <c r="Q293" s="38">
        <f t="shared" si="38"/>
        <v>3</v>
      </c>
      <c r="R293" s="38">
        <f t="shared" si="39"/>
        <v>5</v>
      </c>
      <c r="S293" s="38">
        <f t="shared" si="40"/>
        <v>6</v>
      </c>
      <c r="T293" s="43" t="s">
        <v>558</v>
      </c>
    </row>
    <row r="294" spans="1:20" s="11" customFormat="1" x14ac:dyDescent="0.25">
      <c r="A294" s="14">
        <v>280</v>
      </c>
      <c r="B294" s="20" t="s">
        <v>559</v>
      </c>
      <c r="C294" s="38" t="str">
        <f>IF($H$2="","",IF($H$2&gt;I294,S294,IF($H$2&lt;=F294,$F$14,IF($H$2&lt;=G294,Q294,R294))))</f>
        <v/>
      </c>
      <c r="D294" s="14" t="s">
        <v>663</v>
      </c>
      <c r="E294" s="69" t="s">
        <v>719</v>
      </c>
      <c r="F294" s="53">
        <v>0</v>
      </c>
      <c r="G294" s="53">
        <v>60</v>
      </c>
      <c r="H294" s="54" t="s">
        <v>723</v>
      </c>
      <c r="I294" s="53">
        <v>500</v>
      </c>
      <c r="J294" s="23" t="s">
        <v>765</v>
      </c>
      <c r="K294" s="45" t="s">
        <v>685</v>
      </c>
      <c r="L294" s="17" t="s">
        <v>685</v>
      </c>
      <c r="M294" s="27" t="s">
        <v>685</v>
      </c>
      <c r="N294" s="27" t="s">
        <v>685</v>
      </c>
      <c r="O294" s="27" t="s">
        <v>685</v>
      </c>
      <c r="P294" s="27" t="s">
        <v>685</v>
      </c>
      <c r="Q294" s="38">
        <f t="shared" si="38"/>
        <v>3</v>
      </c>
      <c r="R294" s="38">
        <f t="shared" si="39"/>
        <v>5</v>
      </c>
      <c r="S294" s="38">
        <f t="shared" si="40"/>
        <v>6</v>
      </c>
      <c r="T294" s="43" t="s">
        <v>560</v>
      </c>
    </row>
    <row r="295" spans="1:20" s="11" customFormat="1" ht="25.5" x14ac:dyDescent="0.25">
      <c r="A295" s="14">
        <v>281</v>
      </c>
      <c r="B295" s="20" t="s">
        <v>561</v>
      </c>
      <c r="C295" s="38" t="str">
        <f>IF($H$2="","",IF($H$2&gt;I295,S295,IF($H$2&lt;=F295,$F$14,IF($H$2&lt;G295,Q295,R295))))</f>
        <v/>
      </c>
      <c r="D295" s="14" t="s">
        <v>663</v>
      </c>
      <c r="E295" s="69" t="s">
        <v>849</v>
      </c>
      <c r="F295" s="53">
        <v>0</v>
      </c>
      <c r="G295" s="53">
        <v>200000</v>
      </c>
      <c r="H295" s="54" t="s">
        <v>723</v>
      </c>
      <c r="I295" s="53">
        <v>1000000</v>
      </c>
      <c r="J295" s="23" t="s">
        <v>667</v>
      </c>
      <c r="K295" s="45" t="s">
        <v>685</v>
      </c>
      <c r="L295" s="17" t="s">
        <v>685</v>
      </c>
      <c r="M295" s="27" t="s">
        <v>685</v>
      </c>
      <c r="N295" s="27" t="s">
        <v>685</v>
      </c>
      <c r="O295" s="27" t="s">
        <v>685</v>
      </c>
      <c r="P295" s="27" t="s">
        <v>685</v>
      </c>
      <c r="Q295" s="38">
        <f t="shared" si="38"/>
        <v>3</v>
      </c>
      <c r="R295" s="38">
        <f t="shared" si="39"/>
        <v>5</v>
      </c>
      <c r="S295" s="38">
        <f t="shared" si="40"/>
        <v>6</v>
      </c>
      <c r="T295" s="43" t="s">
        <v>562</v>
      </c>
    </row>
    <row r="296" spans="1:20" s="11" customFormat="1" x14ac:dyDescent="0.25">
      <c r="A296" s="14">
        <v>282</v>
      </c>
      <c r="B296" s="20" t="s">
        <v>563</v>
      </c>
      <c r="C296" s="38" t="str">
        <f>IF(OR($H$2="",$H$3=""),"",IF(AND(OR($H$2&lt;=F296),$H$3&lt;=L296),$F$14,IF(OR($H$2&gt;I296,OR($H$3&gt;O296)),S296,IF(AND(OR($H$2&lt;G296),$H$3&lt;M296),Q296,R296))))</f>
        <v/>
      </c>
      <c r="D296" s="14" t="s">
        <v>663</v>
      </c>
      <c r="E296" s="44" t="s">
        <v>683</v>
      </c>
      <c r="F296" s="47">
        <v>0</v>
      </c>
      <c r="G296" s="47">
        <v>1</v>
      </c>
      <c r="H296" s="52" t="s">
        <v>723</v>
      </c>
      <c r="I296" s="47">
        <v>5</v>
      </c>
      <c r="J296" s="23" t="s">
        <v>699</v>
      </c>
      <c r="K296" s="44" t="s">
        <v>681</v>
      </c>
      <c r="L296" s="17" t="s">
        <v>685</v>
      </c>
      <c r="M296" s="14">
        <v>20</v>
      </c>
      <c r="N296" s="28" t="s">
        <v>723</v>
      </c>
      <c r="O296" s="14">
        <v>100</v>
      </c>
      <c r="P296" s="14" t="s">
        <v>682</v>
      </c>
      <c r="Q296" s="38">
        <f t="shared" si="38"/>
        <v>3</v>
      </c>
      <c r="R296" s="38">
        <f t="shared" si="39"/>
        <v>5</v>
      </c>
      <c r="S296" s="38">
        <f t="shared" si="40"/>
        <v>6</v>
      </c>
      <c r="T296" s="43" t="s">
        <v>564</v>
      </c>
    </row>
    <row r="297" spans="1:20" s="11" customFormat="1" x14ac:dyDescent="0.25">
      <c r="A297" s="14">
        <v>283</v>
      </c>
      <c r="B297" s="20" t="s">
        <v>565</v>
      </c>
      <c r="C297" s="38" t="str">
        <f>IF($H$2="","",IF($H$2&gt;I297,S297,IF($H$2&lt;F297,$F$14,IF($H$2&lt;=G297,Q297,R297))))</f>
        <v/>
      </c>
      <c r="D297" s="14" t="s">
        <v>662</v>
      </c>
      <c r="E297" s="29" t="s">
        <v>719</v>
      </c>
      <c r="F297" s="53">
        <v>8</v>
      </c>
      <c r="G297" s="53">
        <v>40</v>
      </c>
      <c r="H297" s="46" t="s">
        <v>850</v>
      </c>
      <c r="I297" s="53">
        <v>400</v>
      </c>
      <c r="J297" s="23" t="s">
        <v>907</v>
      </c>
      <c r="K297" s="45" t="s">
        <v>685</v>
      </c>
      <c r="L297" s="17" t="s">
        <v>685</v>
      </c>
      <c r="M297" s="27" t="s">
        <v>685</v>
      </c>
      <c r="N297" s="27" t="s">
        <v>685</v>
      </c>
      <c r="O297" s="27" t="s">
        <v>685</v>
      </c>
      <c r="P297" s="27" t="s">
        <v>685</v>
      </c>
      <c r="Q297" s="38">
        <f t="shared" si="38"/>
        <v>1</v>
      </c>
      <c r="R297" s="38">
        <f t="shared" si="39"/>
        <v>3</v>
      </c>
      <c r="S297" s="38">
        <f t="shared" si="40"/>
        <v>5</v>
      </c>
      <c r="T297" s="43" t="s">
        <v>906</v>
      </c>
    </row>
    <row r="298" spans="1:20" s="11" customFormat="1" x14ac:dyDescent="0.25">
      <c r="A298" s="14">
        <v>284</v>
      </c>
      <c r="B298" s="20" t="s">
        <v>567</v>
      </c>
      <c r="C298" s="38" t="str">
        <f>IF($H$2="","",IF($H$2&gt;I298,S298,IF($H$2&lt;=F298,$F$14,IF($H$2&lt;=G298,Q298,R298))))</f>
        <v/>
      </c>
      <c r="D298" s="14" t="s">
        <v>662</v>
      </c>
      <c r="E298" s="29" t="s">
        <v>719</v>
      </c>
      <c r="F298" s="53">
        <v>0</v>
      </c>
      <c r="G298" s="53">
        <v>100</v>
      </c>
      <c r="H298" s="46" t="s">
        <v>851</v>
      </c>
      <c r="I298" s="53">
        <v>1000</v>
      </c>
      <c r="J298" s="23" t="s">
        <v>765</v>
      </c>
      <c r="K298" s="45" t="s">
        <v>685</v>
      </c>
      <c r="L298" s="17" t="s">
        <v>685</v>
      </c>
      <c r="M298" s="27" t="s">
        <v>685</v>
      </c>
      <c r="N298" s="27" t="s">
        <v>685</v>
      </c>
      <c r="O298" s="27" t="s">
        <v>685</v>
      </c>
      <c r="P298" s="14"/>
      <c r="Q298" s="38">
        <f t="shared" si="38"/>
        <v>1</v>
      </c>
      <c r="R298" s="38">
        <f t="shared" si="39"/>
        <v>3</v>
      </c>
      <c r="S298" s="38">
        <f t="shared" si="40"/>
        <v>5</v>
      </c>
      <c r="T298" s="43" t="s">
        <v>568</v>
      </c>
    </row>
    <row r="299" spans="1:20" s="11" customFormat="1" ht="30" x14ac:dyDescent="0.25">
      <c r="A299" s="14">
        <v>285</v>
      </c>
      <c r="B299" s="20" t="s">
        <v>569</v>
      </c>
      <c r="C299" s="38" t="str">
        <f>IF($H$2="","",IF($H$2&gt;I299,S299,IF($H$2&lt;=F299,$F$14,IF($H$2&lt;=G299,Q299,R299))))</f>
        <v/>
      </c>
      <c r="D299" s="14" t="s">
        <v>662</v>
      </c>
      <c r="E299" s="29" t="s">
        <v>838</v>
      </c>
      <c r="F299" s="53">
        <v>0</v>
      </c>
      <c r="G299" s="53">
        <v>90</v>
      </c>
      <c r="H299" s="46" t="s">
        <v>852</v>
      </c>
      <c r="I299" s="53">
        <v>150</v>
      </c>
      <c r="J299" s="23" t="s">
        <v>799</v>
      </c>
      <c r="K299" s="45" t="s">
        <v>685</v>
      </c>
      <c r="L299" s="17" t="s">
        <v>685</v>
      </c>
      <c r="M299" s="27" t="s">
        <v>685</v>
      </c>
      <c r="N299" s="27" t="s">
        <v>685</v>
      </c>
      <c r="O299" s="27" t="s">
        <v>685</v>
      </c>
      <c r="P299" s="27" t="s">
        <v>685</v>
      </c>
      <c r="Q299" s="38">
        <f t="shared" si="38"/>
        <v>1</v>
      </c>
      <c r="R299" s="38">
        <f t="shared" si="39"/>
        <v>3</v>
      </c>
      <c r="S299" s="38">
        <f t="shared" si="40"/>
        <v>5</v>
      </c>
      <c r="T299" s="43" t="s">
        <v>570</v>
      </c>
    </row>
    <row r="300" spans="1:20" s="11" customFormat="1" ht="30" x14ac:dyDescent="0.25">
      <c r="A300" s="14">
        <v>286</v>
      </c>
      <c r="B300" s="20" t="s">
        <v>571</v>
      </c>
      <c r="C300" s="38" t="str">
        <f>IF($H$2="","",IF($H$2&gt;I300,S300,IF($H$2&lt;=F300,$F$14,IF($H$2&lt;G300,Q300,R300))))</f>
        <v/>
      </c>
      <c r="D300" s="14" t="s">
        <v>663</v>
      </c>
      <c r="E300" s="29" t="s">
        <v>762</v>
      </c>
      <c r="F300" s="53">
        <v>200</v>
      </c>
      <c r="G300" s="53">
        <v>500</v>
      </c>
      <c r="H300" s="46" t="s">
        <v>853</v>
      </c>
      <c r="I300" s="53">
        <v>3000</v>
      </c>
      <c r="J300" s="23" t="s">
        <v>848</v>
      </c>
      <c r="K300" s="45" t="s">
        <v>685</v>
      </c>
      <c r="L300" s="17" t="s">
        <v>685</v>
      </c>
      <c r="M300" s="27" t="s">
        <v>685</v>
      </c>
      <c r="N300" s="27" t="s">
        <v>685</v>
      </c>
      <c r="O300" s="27" t="s">
        <v>685</v>
      </c>
      <c r="P300" s="27" t="s">
        <v>685</v>
      </c>
      <c r="Q300" s="38">
        <f t="shared" si="38"/>
        <v>3</v>
      </c>
      <c r="R300" s="38">
        <f t="shared" si="39"/>
        <v>5</v>
      </c>
      <c r="S300" s="38">
        <f t="shared" si="40"/>
        <v>6</v>
      </c>
      <c r="T300" s="43" t="s">
        <v>572</v>
      </c>
    </row>
    <row r="301" spans="1:20" s="11" customFormat="1" ht="22.5" x14ac:dyDescent="0.25">
      <c r="A301" s="14">
        <v>287</v>
      </c>
      <c r="B301" s="20" t="s">
        <v>573</v>
      </c>
      <c r="C301" s="38" t="str">
        <f>IF(OR($H$2="",$H$3=""),"",IF(AND(OR($H$2&lt;=F301),$H$3&lt;=L301),$F$14,IF(OR($H$2&gt;I301,OR($H$3&gt;O301)),S301,IF(AND(OR($H$2&lt;G301),$H$3&lt;M301),Q301,R301))))</f>
        <v/>
      </c>
      <c r="D301" s="14" t="s">
        <v>663</v>
      </c>
      <c r="E301" s="126" t="s">
        <v>737</v>
      </c>
      <c r="F301" s="47">
        <v>200</v>
      </c>
      <c r="G301" s="47">
        <v>1000</v>
      </c>
      <c r="H301" s="46" t="s">
        <v>854</v>
      </c>
      <c r="I301" s="47">
        <v>3000</v>
      </c>
      <c r="J301" s="127" t="s">
        <v>738</v>
      </c>
      <c r="K301" s="44" t="s">
        <v>681</v>
      </c>
      <c r="L301" s="17" t="s">
        <v>685</v>
      </c>
      <c r="M301" s="14">
        <v>20</v>
      </c>
      <c r="N301" s="30" t="s">
        <v>855</v>
      </c>
      <c r="O301" s="14">
        <v>60</v>
      </c>
      <c r="P301" s="14" t="s">
        <v>682</v>
      </c>
      <c r="Q301" s="38">
        <f t="shared" si="38"/>
        <v>3</v>
      </c>
      <c r="R301" s="38">
        <f t="shared" si="39"/>
        <v>5</v>
      </c>
      <c r="S301" s="38">
        <f t="shared" si="40"/>
        <v>6</v>
      </c>
      <c r="T301" s="43" t="s">
        <v>574</v>
      </c>
    </row>
    <row r="302" spans="1:20" s="11" customFormat="1" x14ac:dyDescent="0.25">
      <c r="A302" s="14">
        <v>288</v>
      </c>
      <c r="B302" s="20" t="s">
        <v>575</v>
      </c>
      <c r="C302" s="38" t="str">
        <f t="shared" ref="C302:C318" si="41">IF($H$2="","",IF($H$2&gt;I302,S302,IF($H$2&lt;F302,$F$14,IF($H$2&lt;=G302,Q302,R302))))</f>
        <v/>
      </c>
      <c r="D302" s="14" t="s">
        <v>662</v>
      </c>
      <c r="E302" s="44" t="s">
        <v>683</v>
      </c>
      <c r="F302" s="53">
        <v>5</v>
      </c>
      <c r="G302" s="53">
        <v>50</v>
      </c>
      <c r="H302" s="54" t="s">
        <v>723</v>
      </c>
      <c r="I302" s="53">
        <v>200</v>
      </c>
      <c r="J302" s="23" t="s">
        <v>699</v>
      </c>
      <c r="K302" s="45" t="s">
        <v>685</v>
      </c>
      <c r="L302" s="17" t="s">
        <v>685</v>
      </c>
      <c r="M302" s="27" t="s">
        <v>685</v>
      </c>
      <c r="N302" s="27" t="s">
        <v>685</v>
      </c>
      <c r="O302" s="27" t="s">
        <v>685</v>
      </c>
      <c r="P302" s="27" t="s">
        <v>685</v>
      </c>
      <c r="Q302" s="38">
        <f t="shared" si="38"/>
        <v>1</v>
      </c>
      <c r="R302" s="38">
        <f t="shared" si="39"/>
        <v>3</v>
      </c>
      <c r="S302" s="38">
        <f t="shared" si="40"/>
        <v>5</v>
      </c>
      <c r="T302" s="43" t="s">
        <v>576</v>
      </c>
    </row>
    <row r="303" spans="1:20" s="11" customFormat="1" x14ac:dyDescent="0.25">
      <c r="A303" s="14">
        <v>289</v>
      </c>
      <c r="B303" s="20" t="s">
        <v>577</v>
      </c>
      <c r="C303" s="38" t="str">
        <f t="shared" si="41"/>
        <v/>
      </c>
      <c r="D303" s="14" t="s">
        <v>661</v>
      </c>
      <c r="E303" s="44" t="s">
        <v>683</v>
      </c>
      <c r="F303" s="53">
        <v>1000</v>
      </c>
      <c r="G303" s="53">
        <v>1500</v>
      </c>
      <c r="H303" s="54" t="s">
        <v>723</v>
      </c>
      <c r="I303" s="53">
        <v>2000</v>
      </c>
      <c r="J303" s="23" t="s">
        <v>699</v>
      </c>
      <c r="K303" s="45" t="s">
        <v>685</v>
      </c>
      <c r="L303" s="17" t="s">
        <v>685</v>
      </c>
      <c r="M303" s="27" t="s">
        <v>685</v>
      </c>
      <c r="N303" s="27" t="s">
        <v>685</v>
      </c>
      <c r="O303" s="27" t="s">
        <v>685</v>
      </c>
      <c r="P303" s="27" t="s">
        <v>685</v>
      </c>
      <c r="Q303" s="38">
        <f t="shared" si="38"/>
        <v>1</v>
      </c>
      <c r="R303" s="38">
        <f t="shared" si="39"/>
        <v>2</v>
      </c>
      <c r="S303" s="38">
        <f t="shared" si="40"/>
        <v>4</v>
      </c>
      <c r="T303" s="43" t="s">
        <v>578</v>
      </c>
    </row>
    <row r="304" spans="1:20" s="11" customFormat="1" x14ac:dyDescent="0.25">
      <c r="A304" s="14">
        <v>290</v>
      </c>
      <c r="B304" s="20" t="s">
        <v>579</v>
      </c>
      <c r="C304" s="38" t="str">
        <f t="shared" si="41"/>
        <v/>
      </c>
      <c r="D304" s="14" t="s">
        <v>662</v>
      </c>
      <c r="E304" s="44" t="s">
        <v>683</v>
      </c>
      <c r="F304" s="53">
        <v>100</v>
      </c>
      <c r="G304" s="53">
        <v>700</v>
      </c>
      <c r="H304" s="54" t="s">
        <v>723</v>
      </c>
      <c r="I304" s="53">
        <v>2000</v>
      </c>
      <c r="J304" s="23" t="s">
        <v>699</v>
      </c>
      <c r="K304" s="45" t="s">
        <v>685</v>
      </c>
      <c r="L304" s="17" t="s">
        <v>685</v>
      </c>
      <c r="M304" s="27" t="s">
        <v>685</v>
      </c>
      <c r="N304" s="27" t="s">
        <v>685</v>
      </c>
      <c r="O304" s="27" t="s">
        <v>685</v>
      </c>
      <c r="P304" s="27" t="s">
        <v>685</v>
      </c>
      <c r="Q304" s="38">
        <f t="shared" si="38"/>
        <v>1</v>
      </c>
      <c r="R304" s="38">
        <f t="shared" si="39"/>
        <v>3</v>
      </c>
      <c r="S304" s="38">
        <f t="shared" si="40"/>
        <v>5</v>
      </c>
      <c r="T304" s="43" t="s">
        <v>580</v>
      </c>
    </row>
    <row r="305" spans="1:20" s="11" customFormat="1" x14ac:dyDescent="0.25">
      <c r="A305" s="14">
        <v>291</v>
      </c>
      <c r="B305" s="20" t="s">
        <v>581</v>
      </c>
      <c r="C305" s="38" t="str">
        <f t="shared" si="41"/>
        <v/>
      </c>
      <c r="D305" s="14" t="s">
        <v>661</v>
      </c>
      <c r="E305" s="44" t="s">
        <v>683</v>
      </c>
      <c r="F305" s="53">
        <v>1000</v>
      </c>
      <c r="G305" s="53">
        <v>1500</v>
      </c>
      <c r="H305" s="54" t="s">
        <v>723</v>
      </c>
      <c r="I305" s="53">
        <v>2000</v>
      </c>
      <c r="J305" s="23" t="s">
        <v>699</v>
      </c>
      <c r="K305" s="45" t="s">
        <v>685</v>
      </c>
      <c r="L305" s="17" t="s">
        <v>685</v>
      </c>
      <c r="M305" s="27" t="s">
        <v>685</v>
      </c>
      <c r="N305" s="27" t="s">
        <v>685</v>
      </c>
      <c r="O305" s="27" t="s">
        <v>685</v>
      </c>
      <c r="P305" s="27" t="s">
        <v>685</v>
      </c>
      <c r="Q305" s="38">
        <f t="shared" si="38"/>
        <v>1</v>
      </c>
      <c r="R305" s="38">
        <f t="shared" si="39"/>
        <v>2</v>
      </c>
      <c r="S305" s="38">
        <f t="shared" si="40"/>
        <v>4</v>
      </c>
      <c r="T305" s="43" t="s">
        <v>582</v>
      </c>
    </row>
    <row r="306" spans="1:20" s="11" customFormat="1" x14ac:dyDescent="0.25">
      <c r="A306" s="14">
        <v>292</v>
      </c>
      <c r="B306" s="20" t="s">
        <v>583</v>
      </c>
      <c r="C306" s="38" t="str">
        <f t="shared" si="41"/>
        <v/>
      </c>
      <c r="D306" s="14" t="s">
        <v>661</v>
      </c>
      <c r="E306" s="44" t="s">
        <v>683</v>
      </c>
      <c r="F306" s="53">
        <v>200</v>
      </c>
      <c r="G306" s="53">
        <v>700</v>
      </c>
      <c r="H306" s="54" t="s">
        <v>723</v>
      </c>
      <c r="I306" s="53">
        <v>2000</v>
      </c>
      <c r="J306" s="23" t="s">
        <v>699</v>
      </c>
      <c r="K306" s="45" t="s">
        <v>685</v>
      </c>
      <c r="L306" s="17" t="s">
        <v>685</v>
      </c>
      <c r="M306" s="27" t="s">
        <v>685</v>
      </c>
      <c r="N306" s="27" t="s">
        <v>685</v>
      </c>
      <c r="O306" s="27" t="s">
        <v>685</v>
      </c>
      <c r="P306" s="27" t="s">
        <v>685</v>
      </c>
      <c r="Q306" s="38">
        <f t="shared" si="38"/>
        <v>1</v>
      </c>
      <c r="R306" s="38">
        <f t="shared" si="39"/>
        <v>2</v>
      </c>
      <c r="S306" s="38">
        <f t="shared" si="40"/>
        <v>4</v>
      </c>
      <c r="T306" s="43" t="s">
        <v>584</v>
      </c>
    </row>
    <row r="307" spans="1:20" s="11" customFormat="1" x14ac:dyDescent="0.25">
      <c r="A307" s="14">
        <v>293</v>
      </c>
      <c r="B307" s="20" t="s">
        <v>585</v>
      </c>
      <c r="C307" s="38" t="str">
        <f t="shared" si="41"/>
        <v/>
      </c>
      <c r="D307" s="14" t="s">
        <v>662</v>
      </c>
      <c r="E307" s="44" t="s">
        <v>683</v>
      </c>
      <c r="F307" s="53">
        <v>30</v>
      </c>
      <c r="G307" s="53">
        <v>500</v>
      </c>
      <c r="H307" s="54" t="s">
        <v>723</v>
      </c>
      <c r="I307" s="53">
        <v>2000</v>
      </c>
      <c r="J307" s="23" t="s">
        <v>699</v>
      </c>
      <c r="K307" s="45" t="s">
        <v>685</v>
      </c>
      <c r="L307" s="17" t="s">
        <v>685</v>
      </c>
      <c r="M307" s="27" t="s">
        <v>685</v>
      </c>
      <c r="N307" s="27" t="s">
        <v>685</v>
      </c>
      <c r="O307" s="27" t="s">
        <v>685</v>
      </c>
      <c r="P307" s="27" t="s">
        <v>685</v>
      </c>
      <c r="Q307" s="38">
        <f t="shared" si="38"/>
        <v>1</v>
      </c>
      <c r="R307" s="38">
        <f t="shared" si="39"/>
        <v>3</v>
      </c>
      <c r="S307" s="38">
        <f t="shared" si="40"/>
        <v>5</v>
      </c>
      <c r="T307" s="43" t="s">
        <v>586</v>
      </c>
    </row>
    <row r="308" spans="1:20" s="11" customFormat="1" x14ac:dyDescent="0.25">
      <c r="A308" s="14">
        <v>294</v>
      </c>
      <c r="B308" s="20" t="s">
        <v>587</v>
      </c>
      <c r="C308" s="38" t="str">
        <f t="shared" si="41"/>
        <v/>
      </c>
      <c r="D308" s="14" t="s">
        <v>662</v>
      </c>
      <c r="E308" s="44" t="s">
        <v>683</v>
      </c>
      <c r="F308" s="53">
        <v>50</v>
      </c>
      <c r="G308" s="53">
        <v>300</v>
      </c>
      <c r="H308" s="54" t="s">
        <v>723</v>
      </c>
      <c r="I308" s="53">
        <v>1000</v>
      </c>
      <c r="J308" s="23" t="s">
        <v>699</v>
      </c>
      <c r="K308" s="45" t="s">
        <v>685</v>
      </c>
      <c r="L308" s="17" t="s">
        <v>685</v>
      </c>
      <c r="M308" s="27" t="s">
        <v>685</v>
      </c>
      <c r="N308" s="27" t="s">
        <v>685</v>
      </c>
      <c r="O308" s="27" t="s">
        <v>685</v>
      </c>
      <c r="P308" s="27" t="s">
        <v>685</v>
      </c>
      <c r="Q308" s="38">
        <f t="shared" si="38"/>
        <v>1</v>
      </c>
      <c r="R308" s="38">
        <f t="shared" si="39"/>
        <v>3</v>
      </c>
      <c r="S308" s="38">
        <f t="shared" si="40"/>
        <v>5</v>
      </c>
      <c r="T308" s="43" t="s">
        <v>588</v>
      </c>
    </row>
    <row r="309" spans="1:20" s="11" customFormat="1" x14ac:dyDescent="0.25">
      <c r="A309" s="14">
        <v>295</v>
      </c>
      <c r="B309" s="20" t="s">
        <v>589</v>
      </c>
      <c r="C309" s="38" t="str">
        <f t="shared" si="41"/>
        <v/>
      </c>
      <c r="D309" s="14" t="s">
        <v>661</v>
      </c>
      <c r="E309" s="44" t="s">
        <v>683</v>
      </c>
      <c r="F309" s="53">
        <v>200</v>
      </c>
      <c r="G309" s="53">
        <v>700</v>
      </c>
      <c r="H309" s="54" t="s">
        <v>723</v>
      </c>
      <c r="I309" s="53">
        <v>2000</v>
      </c>
      <c r="J309" s="23" t="s">
        <v>699</v>
      </c>
      <c r="K309" s="45" t="s">
        <v>685</v>
      </c>
      <c r="L309" s="17" t="s">
        <v>685</v>
      </c>
      <c r="M309" s="27" t="s">
        <v>685</v>
      </c>
      <c r="N309" s="27" t="s">
        <v>685</v>
      </c>
      <c r="O309" s="27" t="s">
        <v>685</v>
      </c>
      <c r="P309" s="27" t="s">
        <v>685</v>
      </c>
      <c r="Q309" s="38">
        <f t="shared" si="38"/>
        <v>1</v>
      </c>
      <c r="R309" s="38">
        <f t="shared" si="39"/>
        <v>2</v>
      </c>
      <c r="S309" s="38">
        <f t="shared" si="40"/>
        <v>4</v>
      </c>
      <c r="T309" s="43" t="s">
        <v>590</v>
      </c>
    </row>
    <row r="310" spans="1:20" s="11" customFormat="1" x14ac:dyDescent="0.25">
      <c r="A310" s="14">
        <v>296</v>
      </c>
      <c r="B310" s="20" t="s">
        <v>591</v>
      </c>
      <c r="C310" s="38" t="str">
        <f t="shared" si="41"/>
        <v/>
      </c>
      <c r="D310" s="14" t="s">
        <v>661</v>
      </c>
      <c r="E310" s="44" t="s">
        <v>856</v>
      </c>
      <c r="F310" s="53">
        <v>1500000</v>
      </c>
      <c r="G310" s="53">
        <v>3000000</v>
      </c>
      <c r="H310" s="54" t="s">
        <v>723</v>
      </c>
      <c r="I310" s="53">
        <v>5000000</v>
      </c>
      <c r="J310" s="23" t="s">
        <v>857</v>
      </c>
      <c r="K310" s="45" t="s">
        <v>685</v>
      </c>
      <c r="L310" s="17" t="s">
        <v>685</v>
      </c>
      <c r="M310" s="27" t="s">
        <v>685</v>
      </c>
      <c r="N310" s="27" t="s">
        <v>685</v>
      </c>
      <c r="O310" s="27" t="s">
        <v>685</v>
      </c>
      <c r="P310" s="27" t="s">
        <v>685</v>
      </c>
      <c r="Q310" s="38">
        <f t="shared" si="38"/>
        <v>1</v>
      </c>
      <c r="R310" s="38">
        <f t="shared" si="39"/>
        <v>2</v>
      </c>
      <c r="S310" s="38">
        <f t="shared" si="40"/>
        <v>4</v>
      </c>
      <c r="T310" s="43" t="s">
        <v>592</v>
      </c>
    </row>
    <row r="311" spans="1:20" s="11" customFormat="1" x14ac:dyDescent="0.25">
      <c r="A311" s="14">
        <v>297</v>
      </c>
      <c r="B311" s="20" t="s">
        <v>593</v>
      </c>
      <c r="C311" s="38" t="str">
        <f t="shared" si="41"/>
        <v/>
      </c>
      <c r="D311" s="14" t="s">
        <v>661</v>
      </c>
      <c r="E311" s="44" t="s">
        <v>683</v>
      </c>
      <c r="F311" s="53">
        <v>1500</v>
      </c>
      <c r="G311" s="53">
        <v>2500</v>
      </c>
      <c r="H311" s="54" t="s">
        <v>723</v>
      </c>
      <c r="I311" s="53">
        <v>10000</v>
      </c>
      <c r="J311" s="23" t="s">
        <v>699</v>
      </c>
      <c r="K311" s="45" t="s">
        <v>685</v>
      </c>
      <c r="L311" s="17" t="s">
        <v>685</v>
      </c>
      <c r="M311" s="27" t="s">
        <v>685</v>
      </c>
      <c r="N311" s="27" t="s">
        <v>685</v>
      </c>
      <c r="O311" s="27" t="s">
        <v>685</v>
      </c>
      <c r="P311" s="27" t="s">
        <v>685</v>
      </c>
      <c r="Q311" s="38">
        <f t="shared" si="38"/>
        <v>1</v>
      </c>
      <c r="R311" s="38">
        <f t="shared" si="39"/>
        <v>2</v>
      </c>
      <c r="S311" s="38">
        <f t="shared" si="40"/>
        <v>4</v>
      </c>
      <c r="T311" s="43" t="s">
        <v>594</v>
      </c>
    </row>
    <row r="312" spans="1:20" s="11" customFormat="1" x14ac:dyDescent="0.25">
      <c r="A312" s="14">
        <v>298</v>
      </c>
      <c r="B312" s="20" t="s">
        <v>595</v>
      </c>
      <c r="C312" s="38" t="str">
        <f t="shared" si="41"/>
        <v/>
      </c>
      <c r="D312" s="14" t="s">
        <v>661</v>
      </c>
      <c r="E312" s="44" t="s">
        <v>683</v>
      </c>
      <c r="F312" s="53">
        <v>500</v>
      </c>
      <c r="G312" s="53">
        <v>1000</v>
      </c>
      <c r="H312" s="54" t="s">
        <v>723</v>
      </c>
      <c r="I312" s="53">
        <v>5000</v>
      </c>
      <c r="J312" s="23" t="s">
        <v>699</v>
      </c>
      <c r="K312" s="45" t="s">
        <v>685</v>
      </c>
      <c r="L312" s="17" t="s">
        <v>685</v>
      </c>
      <c r="M312" s="27" t="s">
        <v>685</v>
      </c>
      <c r="N312" s="27" t="s">
        <v>685</v>
      </c>
      <c r="O312" s="27" t="s">
        <v>685</v>
      </c>
      <c r="P312" s="27" t="s">
        <v>685</v>
      </c>
      <c r="Q312" s="38">
        <f t="shared" si="38"/>
        <v>1</v>
      </c>
      <c r="R312" s="38">
        <f t="shared" si="39"/>
        <v>2</v>
      </c>
      <c r="S312" s="38">
        <f t="shared" si="40"/>
        <v>4</v>
      </c>
      <c r="T312" s="43" t="s">
        <v>596</v>
      </c>
    </row>
    <row r="313" spans="1:20" s="11" customFormat="1" x14ac:dyDescent="0.25">
      <c r="A313" s="14">
        <v>299</v>
      </c>
      <c r="B313" s="20" t="s">
        <v>597</v>
      </c>
      <c r="C313" s="38" t="str">
        <f t="shared" si="41"/>
        <v/>
      </c>
      <c r="D313" s="14" t="s">
        <v>661</v>
      </c>
      <c r="E313" s="44" t="s">
        <v>859</v>
      </c>
      <c r="F313" s="53">
        <v>20000</v>
      </c>
      <c r="G313" s="53">
        <v>50000</v>
      </c>
      <c r="H313" s="54" t="s">
        <v>723</v>
      </c>
      <c r="I313" s="53">
        <v>100000</v>
      </c>
      <c r="J313" s="23" t="s">
        <v>858</v>
      </c>
      <c r="K313" s="45" t="s">
        <v>685</v>
      </c>
      <c r="L313" s="17" t="s">
        <v>685</v>
      </c>
      <c r="M313" s="27" t="s">
        <v>685</v>
      </c>
      <c r="N313" s="27" t="s">
        <v>685</v>
      </c>
      <c r="O313" s="27" t="s">
        <v>685</v>
      </c>
      <c r="P313" s="27" t="s">
        <v>685</v>
      </c>
      <c r="Q313" s="38">
        <f t="shared" si="38"/>
        <v>1</v>
      </c>
      <c r="R313" s="38">
        <f t="shared" si="39"/>
        <v>2</v>
      </c>
      <c r="S313" s="38">
        <f t="shared" si="40"/>
        <v>4</v>
      </c>
      <c r="T313" s="43" t="s">
        <v>598</v>
      </c>
    </row>
    <row r="314" spans="1:20" s="11" customFormat="1" x14ac:dyDescent="0.25">
      <c r="A314" s="14">
        <v>300</v>
      </c>
      <c r="B314" s="20" t="s">
        <v>599</v>
      </c>
      <c r="C314" s="38" t="str">
        <f t="shared" si="41"/>
        <v/>
      </c>
      <c r="D314" s="14" t="s">
        <v>662</v>
      </c>
      <c r="E314" s="44" t="s">
        <v>859</v>
      </c>
      <c r="F314" s="53">
        <v>20000</v>
      </c>
      <c r="G314" s="53">
        <v>50000</v>
      </c>
      <c r="H314" s="54" t="s">
        <v>723</v>
      </c>
      <c r="I314" s="53">
        <v>100000</v>
      </c>
      <c r="J314" s="23" t="s">
        <v>858</v>
      </c>
      <c r="K314" s="45" t="s">
        <v>685</v>
      </c>
      <c r="L314" s="17" t="s">
        <v>685</v>
      </c>
      <c r="M314" s="27" t="s">
        <v>685</v>
      </c>
      <c r="N314" s="27" t="s">
        <v>685</v>
      </c>
      <c r="O314" s="27" t="s">
        <v>685</v>
      </c>
      <c r="P314" s="27" t="s">
        <v>685</v>
      </c>
      <c r="Q314" s="38">
        <f t="shared" si="38"/>
        <v>1</v>
      </c>
      <c r="R314" s="38">
        <f t="shared" si="39"/>
        <v>3</v>
      </c>
      <c r="S314" s="38">
        <f t="shared" si="40"/>
        <v>5</v>
      </c>
      <c r="T314" s="43" t="s">
        <v>600</v>
      </c>
    </row>
    <row r="315" spans="1:20" s="11" customFormat="1" ht="25.5" x14ac:dyDescent="0.25">
      <c r="A315" s="14">
        <v>301</v>
      </c>
      <c r="B315" s="20" t="s">
        <v>601</v>
      </c>
      <c r="C315" s="38" t="str">
        <f t="shared" si="41"/>
        <v/>
      </c>
      <c r="D315" s="14" t="s">
        <v>661</v>
      </c>
      <c r="E315" s="69" t="s">
        <v>860</v>
      </c>
      <c r="F315" s="53">
        <v>1000000</v>
      </c>
      <c r="G315" s="53">
        <v>1500000</v>
      </c>
      <c r="H315" s="54" t="s">
        <v>723</v>
      </c>
      <c r="I315" s="53">
        <v>3000000</v>
      </c>
      <c r="J315" s="31" t="s">
        <v>861</v>
      </c>
      <c r="K315" s="45" t="s">
        <v>685</v>
      </c>
      <c r="L315" s="17" t="s">
        <v>685</v>
      </c>
      <c r="M315" s="27" t="s">
        <v>685</v>
      </c>
      <c r="N315" s="27" t="s">
        <v>685</v>
      </c>
      <c r="O315" s="27" t="s">
        <v>685</v>
      </c>
      <c r="P315" s="27" t="s">
        <v>685</v>
      </c>
      <c r="Q315" s="38">
        <f t="shared" si="38"/>
        <v>1</v>
      </c>
      <c r="R315" s="38">
        <f t="shared" si="39"/>
        <v>2</v>
      </c>
      <c r="S315" s="38">
        <f t="shared" si="40"/>
        <v>4</v>
      </c>
      <c r="T315" s="43" t="s">
        <v>602</v>
      </c>
    </row>
    <row r="316" spans="1:20" s="11" customFormat="1" x14ac:dyDescent="0.25">
      <c r="A316" s="14">
        <v>302</v>
      </c>
      <c r="B316" s="20" t="s">
        <v>603</v>
      </c>
      <c r="C316" s="38" t="str">
        <f t="shared" si="41"/>
        <v/>
      </c>
      <c r="D316" s="14" t="s">
        <v>662</v>
      </c>
      <c r="E316" s="44" t="s">
        <v>862</v>
      </c>
      <c r="F316" s="53">
        <v>20</v>
      </c>
      <c r="G316" s="53">
        <v>200</v>
      </c>
      <c r="H316" s="54" t="s">
        <v>723</v>
      </c>
      <c r="I316" s="53">
        <v>1000</v>
      </c>
      <c r="J316" s="23" t="s">
        <v>909</v>
      </c>
      <c r="K316" s="45" t="s">
        <v>685</v>
      </c>
      <c r="L316" s="17" t="s">
        <v>685</v>
      </c>
      <c r="M316" s="27" t="s">
        <v>685</v>
      </c>
      <c r="N316" s="27" t="s">
        <v>685</v>
      </c>
      <c r="O316" s="27" t="s">
        <v>685</v>
      </c>
      <c r="P316" s="27" t="s">
        <v>685</v>
      </c>
      <c r="Q316" s="38">
        <f t="shared" si="38"/>
        <v>1</v>
      </c>
      <c r="R316" s="38">
        <f t="shared" si="39"/>
        <v>3</v>
      </c>
      <c r="S316" s="38">
        <f t="shared" si="40"/>
        <v>5</v>
      </c>
      <c r="T316" s="43" t="s">
        <v>604</v>
      </c>
    </row>
    <row r="317" spans="1:20" s="11" customFormat="1" x14ac:dyDescent="0.25">
      <c r="A317" s="14">
        <v>303</v>
      </c>
      <c r="B317" s="20" t="s">
        <v>605</v>
      </c>
      <c r="C317" s="38" t="str">
        <f t="shared" si="41"/>
        <v/>
      </c>
      <c r="D317" s="14" t="s">
        <v>662</v>
      </c>
      <c r="E317" s="44" t="s">
        <v>859</v>
      </c>
      <c r="F317" s="53">
        <v>200</v>
      </c>
      <c r="G317" s="53">
        <v>1000</v>
      </c>
      <c r="H317" s="54" t="s">
        <v>723</v>
      </c>
      <c r="I317" s="53">
        <v>10000</v>
      </c>
      <c r="J317" s="23" t="s">
        <v>858</v>
      </c>
      <c r="K317" s="45" t="s">
        <v>685</v>
      </c>
      <c r="L317" s="17" t="s">
        <v>685</v>
      </c>
      <c r="M317" s="27" t="s">
        <v>685</v>
      </c>
      <c r="N317" s="27" t="s">
        <v>685</v>
      </c>
      <c r="O317" s="27" t="s">
        <v>685</v>
      </c>
      <c r="P317" s="27" t="s">
        <v>685</v>
      </c>
      <c r="Q317" s="38">
        <f t="shared" si="38"/>
        <v>1</v>
      </c>
      <c r="R317" s="38">
        <f t="shared" si="39"/>
        <v>3</v>
      </c>
      <c r="S317" s="38">
        <f t="shared" si="40"/>
        <v>5</v>
      </c>
      <c r="T317" s="43" t="s">
        <v>606</v>
      </c>
    </row>
    <row r="318" spans="1:20" s="11" customFormat="1" x14ac:dyDescent="0.25">
      <c r="A318" s="14">
        <v>304</v>
      </c>
      <c r="B318" s="20" t="s">
        <v>607</v>
      </c>
      <c r="C318" s="38" t="str">
        <f t="shared" si="41"/>
        <v/>
      </c>
      <c r="D318" s="14" t="s">
        <v>662</v>
      </c>
      <c r="E318" s="44" t="s">
        <v>862</v>
      </c>
      <c r="F318" s="53">
        <v>50</v>
      </c>
      <c r="G318" s="53">
        <v>500</v>
      </c>
      <c r="H318" s="54" t="s">
        <v>723</v>
      </c>
      <c r="I318" s="53">
        <v>2000</v>
      </c>
      <c r="J318" s="23" t="s">
        <v>909</v>
      </c>
      <c r="K318" s="45" t="s">
        <v>685</v>
      </c>
      <c r="L318" s="17" t="s">
        <v>685</v>
      </c>
      <c r="M318" s="27" t="s">
        <v>685</v>
      </c>
      <c r="N318" s="27" t="s">
        <v>685</v>
      </c>
      <c r="O318" s="27" t="s">
        <v>685</v>
      </c>
      <c r="P318" s="27" t="s">
        <v>685</v>
      </c>
      <c r="Q318" s="38">
        <f t="shared" si="38"/>
        <v>1</v>
      </c>
      <c r="R318" s="38">
        <f t="shared" si="39"/>
        <v>3</v>
      </c>
      <c r="S318" s="38">
        <f t="shared" si="40"/>
        <v>5</v>
      </c>
      <c r="T318" s="43" t="s">
        <v>608</v>
      </c>
    </row>
    <row r="319" spans="1:20" s="11" customFormat="1" x14ac:dyDescent="0.25">
      <c r="A319" s="14">
        <v>305</v>
      </c>
      <c r="B319" s="20" t="s">
        <v>609</v>
      </c>
      <c r="C319" s="38" t="str">
        <f>IF($H$2="","",IF($H$2&gt;I319,S319,IF($H$2&lt;=F319,$F$14,IF($H$2&lt;=G319,Q319,R319))))</f>
        <v/>
      </c>
      <c r="D319" s="14" t="s">
        <v>662</v>
      </c>
      <c r="E319" s="44" t="s">
        <v>859</v>
      </c>
      <c r="F319" s="53">
        <v>200</v>
      </c>
      <c r="G319" s="53">
        <v>1000</v>
      </c>
      <c r="H319" s="54" t="s">
        <v>723</v>
      </c>
      <c r="I319" s="53">
        <v>2000</v>
      </c>
      <c r="J319" s="23" t="s">
        <v>858</v>
      </c>
      <c r="K319" s="45" t="s">
        <v>685</v>
      </c>
      <c r="L319" s="17" t="s">
        <v>685</v>
      </c>
      <c r="M319" s="27" t="s">
        <v>685</v>
      </c>
      <c r="N319" s="27" t="s">
        <v>685</v>
      </c>
      <c r="O319" s="27" t="s">
        <v>685</v>
      </c>
      <c r="P319" s="27" t="s">
        <v>685</v>
      </c>
      <c r="Q319" s="38">
        <f t="shared" si="38"/>
        <v>1</v>
      </c>
      <c r="R319" s="38">
        <f t="shared" si="39"/>
        <v>3</v>
      </c>
      <c r="S319" s="38">
        <f t="shared" si="40"/>
        <v>5</v>
      </c>
      <c r="T319" s="43" t="s">
        <v>610</v>
      </c>
    </row>
    <row r="320" spans="1:20" s="11" customFormat="1" x14ac:dyDescent="0.25">
      <c r="A320" s="14">
        <v>306</v>
      </c>
      <c r="B320" s="20" t="s">
        <v>611</v>
      </c>
      <c r="C320" s="38" t="str">
        <f>IF($H$2="","",IF($H$2&gt;I320,S320,IF($H$2&lt;F320,$F$14,IF($H$2&lt;=G320,Q320,R320))))</f>
        <v/>
      </c>
      <c r="D320" s="14" t="s">
        <v>662</v>
      </c>
      <c r="E320" s="44" t="s">
        <v>859</v>
      </c>
      <c r="F320" s="53">
        <v>500</v>
      </c>
      <c r="G320" s="53">
        <v>1000</v>
      </c>
      <c r="H320" s="54" t="s">
        <v>723</v>
      </c>
      <c r="I320" s="53">
        <v>2000</v>
      </c>
      <c r="J320" s="23" t="s">
        <v>858</v>
      </c>
      <c r="K320" s="45" t="s">
        <v>685</v>
      </c>
      <c r="L320" s="17" t="s">
        <v>685</v>
      </c>
      <c r="M320" s="27" t="s">
        <v>685</v>
      </c>
      <c r="N320" s="27" t="s">
        <v>685</v>
      </c>
      <c r="O320" s="27" t="s">
        <v>685</v>
      </c>
      <c r="P320" s="27" t="s">
        <v>685</v>
      </c>
      <c r="Q320" s="38">
        <f t="shared" si="38"/>
        <v>1</v>
      </c>
      <c r="R320" s="38">
        <f t="shared" si="39"/>
        <v>3</v>
      </c>
      <c r="S320" s="38">
        <f t="shared" si="40"/>
        <v>5</v>
      </c>
      <c r="T320" s="43" t="s">
        <v>612</v>
      </c>
    </row>
    <row r="321" spans="1:20" s="11" customFormat="1" x14ac:dyDescent="0.25">
      <c r="A321" s="14">
        <v>307</v>
      </c>
      <c r="B321" s="20" t="s">
        <v>613</v>
      </c>
      <c r="C321" s="38" t="str">
        <f>IF($H$2="","",IF($H$2&gt;I321,S321,IF($H$2&lt;F321,$F$14,IF($H$2&lt;=G321,Q321,R321))))</f>
        <v/>
      </c>
      <c r="D321" s="14" t="s">
        <v>661</v>
      </c>
      <c r="E321" s="44" t="s">
        <v>859</v>
      </c>
      <c r="F321" s="53">
        <v>1000</v>
      </c>
      <c r="G321" s="53">
        <v>2000</v>
      </c>
      <c r="H321" s="54" t="s">
        <v>723</v>
      </c>
      <c r="I321" s="53">
        <v>3000</v>
      </c>
      <c r="J321" s="23" t="s">
        <v>858</v>
      </c>
      <c r="K321" s="45" t="s">
        <v>685</v>
      </c>
      <c r="L321" s="17" t="s">
        <v>685</v>
      </c>
      <c r="M321" s="27" t="s">
        <v>685</v>
      </c>
      <c r="N321" s="27" t="s">
        <v>685</v>
      </c>
      <c r="O321" s="27" t="s">
        <v>685</v>
      </c>
      <c r="P321" s="27" t="s">
        <v>685</v>
      </c>
      <c r="Q321" s="38">
        <f t="shared" si="38"/>
        <v>1</v>
      </c>
      <c r="R321" s="38">
        <f t="shared" si="39"/>
        <v>2</v>
      </c>
      <c r="S321" s="38">
        <f t="shared" si="40"/>
        <v>4</v>
      </c>
      <c r="T321" s="43" t="s">
        <v>614</v>
      </c>
    </row>
    <row r="322" spans="1:20" s="11" customFormat="1" x14ac:dyDescent="0.25">
      <c r="A322" s="14">
        <v>308</v>
      </c>
      <c r="B322" s="20" t="s">
        <v>615</v>
      </c>
      <c r="C322" s="38" t="str">
        <f>IF($H$2="","",IF($H$2&gt;I322,S322,IF($H$2&lt;=F322,$F$14,IF($H$2&lt;G322,Q322,R322))))</f>
        <v/>
      </c>
      <c r="D322" s="14" t="s">
        <v>662</v>
      </c>
      <c r="E322" s="44" t="s">
        <v>800</v>
      </c>
      <c r="F322" s="47">
        <v>2</v>
      </c>
      <c r="G322" s="53">
        <v>5</v>
      </c>
      <c r="H322" s="55" t="s">
        <v>723</v>
      </c>
      <c r="I322" s="53">
        <v>50</v>
      </c>
      <c r="J322" s="24" t="s">
        <v>699</v>
      </c>
      <c r="K322" s="45" t="s">
        <v>685</v>
      </c>
      <c r="L322" s="17" t="s">
        <v>685</v>
      </c>
      <c r="M322" s="27" t="s">
        <v>685</v>
      </c>
      <c r="N322" s="27" t="s">
        <v>685</v>
      </c>
      <c r="O322" s="27" t="s">
        <v>685</v>
      </c>
      <c r="P322" s="27" t="s">
        <v>685</v>
      </c>
      <c r="Q322" s="38">
        <f t="shared" si="38"/>
        <v>1</v>
      </c>
      <c r="R322" s="38">
        <f t="shared" si="39"/>
        <v>3</v>
      </c>
      <c r="S322" s="38">
        <f t="shared" si="40"/>
        <v>5</v>
      </c>
      <c r="T322" s="43" t="s">
        <v>616</v>
      </c>
    </row>
    <row r="323" spans="1:20" s="11" customFormat="1" x14ac:dyDescent="0.25">
      <c r="A323" s="14">
        <v>309</v>
      </c>
      <c r="B323" s="20" t="s">
        <v>617</v>
      </c>
      <c r="C323" s="38" t="str">
        <f>IF($H$2="","",IF($H$2&gt;I323,S323,IF($H$2&lt;=F323,$F$14,IF($H$2&lt;G323,Q323,R323))))</f>
        <v/>
      </c>
      <c r="D323" s="14" t="s">
        <v>662</v>
      </c>
      <c r="E323" s="44" t="s">
        <v>864</v>
      </c>
      <c r="F323" s="47">
        <v>500</v>
      </c>
      <c r="G323" s="53">
        <v>1000</v>
      </c>
      <c r="H323" s="55" t="s">
        <v>723</v>
      </c>
      <c r="I323" s="53">
        <v>5000</v>
      </c>
      <c r="J323" s="24" t="s">
        <v>799</v>
      </c>
      <c r="K323" s="45" t="s">
        <v>685</v>
      </c>
      <c r="L323" s="17" t="s">
        <v>685</v>
      </c>
      <c r="M323" s="27" t="s">
        <v>685</v>
      </c>
      <c r="N323" s="27" t="s">
        <v>685</v>
      </c>
      <c r="O323" s="27" t="s">
        <v>685</v>
      </c>
      <c r="P323" s="27" t="s">
        <v>685</v>
      </c>
      <c r="Q323" s="38">
        <f t="shared" si="38"/>
        <v>1</v>
      </c>
      <c r="R323" s="38">
        <f t="shared" si="39"/>
        <v>3</v>
      </c>
      <c r="S323" s="38">
        <f t="shared" si="40"/>
        <v>5</v>
      </c>
      <c r="T323" s="43" t="s">
        <v>618</v>
      </c>
    </row>
    <row r="324" spans="1:20" s="11" customFormat="1" x14ac:dyDescent="0.25">
      <c r="A324" s="14">
        <v>310</v>
      </c>
      <c r="B324" s="20" t="s">
        <v>619</v>
      </c>
      <c r="C324" s="38" t="str">
        <f>IF($H$2="","",IF($H$2&gt;I324,S324,IF($H$2&lt;=F324,$F$14,IF($H$2&lt;G324,Q324,R324))))</f>
        <v/>
      </c>
      <c r="D324" s="14" t="s">
        <v>662</v>
      </c>
      <c r="E324" s="29" t="s">
        <v>719</v>
      </c>
      <c r="F324" s="53">
        <v>1</v>
      </c>
      <c r="G324" s="53">
        <v>5</v>
      </c>
      <c r="H324" s="46" t="s">
        <v>865</v>
      </c>
      <c r="I324" s="53">
        <v>50</v>
      </c>
      <c r="J324" s="23" t="s">
        <v>765</v>
      </c>
      <c r="K324" s="45" t="s">
        <v>685</v>
      </c>
      <c r="L324" s="17" t="s">
        <v>685</v>
      </c>
      <c r="M324" s="27" t="s">
        <v>685</v>
      </c>
      <c r="N324" s="27" t="s">
        <v>685</v>
      </c>
      <c r="O324" s="27" t="s">
        <v>685</v>
      </c>
      <c r="P324" s="27" t="s">
        <v>685</v>
      </c>
      <c r="Q324" s="38">
        <f t="shared" si="38"/>
        <v>1</v>
      </c>
      <c r="R324" s="38">
        <f t="shared" si="39"/>
        <v>3</v>
      </c>
      <c r="S324" s="38">
        <f t="shared" si="40"/>
        <v>5</v>
      </c>
      <c r="T324" s="43" t="s">
        <v>620</v>
      </c>
    </row>
    <row r="325" spans="1:20" s="11" customFormat="1" x14ac:dyDescent="0.25">
      <c r="A325" s="14">
        <v>311</v>
      </c>
      <c r="B325" s="20" t="s">
        <v>621</v>
      </c>
      <c r="C325" s="38" t="str">
        <f t="shared" ref="C325:C333" si="42">IF($H$2="","",IF($H$2&gt;I325,S325,IF($H$2&lt;F325,$F$14,IF($H$2&lt;=G325,Q325,R325))))</f>
        <v/>
      </c>
      <c r="D325" s="14" t="s">
        <v>661</v>
      </c>
      <c r="E325" s="69" t="s">
        <v>742</v>
      </c>
      <c r="F325" s="53">
        <v>3000</v>
      </c>
      <c r="G325" s="53">
        <v>20000</v>
      </c>
      <c r="H325" s="54" t="s">
        <v>723</v>
      </c>
      <c r="I325" s="53">
        <v>50000</v>
      </c>
      <c r="J325" s="14" t="s">
        <v>866</v>
      </c>
      <c r="K325" s="45" t="s">
        <v>685</v>
      </c>
      <c r="L325" s="17" t="s">
        <v>685</v>
      </c>
      <c r="M325" s="27" t="s">
        <v>685</v>
      </c>
      <c r="N325" s="27" t="s">
        <v>685</v>
      </c>
      <c r="O325" s="27" t="s">
        <v>685</v>
      </c>
      <c r="P325" s="27" t="s">
        <v>685</v>
      </c>
      <c r="Q325" s="38">
        <f t="shared" si="38"/>
        <v>1</v>
      </c>
      <c r="R325" s="38">
        <f t="shared" si="39"/>
        <v>2</v>
      </c>
      <c r="S325" s="38">
        <f t="shared" si="40"/>
        <v>4</v>
      </c>
      <c r="T325" s="43" t="s">
        <v>622</v>
      </c>
    </row>
    <row r="326" spans="1:20" s="11" customFormat="1" x14ac:dyDescent="0.25">
      <c r="A326" s="14">
        <v>312</v>
      </c>
      <c r="B326" s="20" t="s">
        <v>623</v>
      </c>
      <c r="C326" s="38" t="str">
        <f t="shared" si="42"/>
        <v/>
      </c>
      <c r="D326" s="14" t="s">
        <v>661</v>
      </c>
      <c r="E326" s="44" t="s">
        <v>683</v>
      </c>
      <c r="F326" s="53">
        <v>500</v>
      </c>
      <c r="G326" s="53">
        <v>3000</v>
      </c>
      <c r="H326" s="54" t="s">
        <v>723</v>
      </c>
      <c r="I326" s="53">
        <v>7000</v>
      </c>
      <c r="J326" s="23" t="s">
        <v>699</v>
      </c>
      <c r="K326" s="45" t="s">
        <v>685</v>
      </c>
      <c r="L326" s="17" t="s">
        <v>685</v>
      </c>
      <c r="M326" s="27" t="s">
        <v>685</v>
      </c>
      <c r="N326" s="27" t="s">
        <v>685</v>
      </c>
      <c r="O326" s="27" t="s">
        <v>685</v>
      </c>
      <c r="P326" s="27" t="s">
        <v>685</v>
      </c>
      <c r="Q326" s="38">
        <f t="shared" si="38"/>
        <v>1</v>
      </c>
      <c r="R326" s="38">
        <f t="shared" si="39"/>
        <v>2</v>
      </c>
      <c r="S326" s="38">
        <f t="shared" si="40"/>
        <v>4</v>
      </c>
      <c r="T326" s="43" t="s">
        <v>624</v>
      </c>
    </row>
    <row r="327" spans="1:20" s="11" customFormat="1" x14ac:dyDescent="0.25">
      <c r="A327" s="14">
        <v>313</v>
      </c>
      <c r="B327" s="20" t="s">
        <v>625</v>
      </c>
      <c r="C327" s="38" t="str">
        <f t="shared" si="42"/>
        <v/>
      </c>
      <c r="D327" s="14" t="s">
        <v>662</v>
      </c>
      <c r="E327" s="44" t="s">
        <v>683</v>
      </c>
      <c r="F327" s="53">
        <v>500</v>
      </c>
      <c r="G327" s="53">
        <v>2000</v>
      </c>
      <c r="H327" s="54" t="s">
        <v>723</v>
      </c>
      <c r="I327" s="53">
        <v>10000</v>
      </c>
      <c r="J327" s="23" t="s">
        <v>699</v>
      </c>
      <c r="K327" s="45" t="s">
        <v>685</v>
      </c>
      <c r="L327" s="17" t="s">
        <v>685</v>
      </c>
      <c r="M327" s="27" t="s">
        <v>685</v>
      </c>
      <c r="N327" s="27" t="s">
        <v>685</v>
      </c>
      <c r="O327" s="27" t="s">
        <v>685</v>
      </c>
      <c r="P327" s="27" t="s">
        <v>685</v>
      </c>
      <c r="Q327" s="38">
        <f t="shared" si="38"/>
        <v>1</v>
      </c>
      <c r="R327" s="38">
        <f t="shared" si="39"/>
        <v>3</v>
      </c>
      <c r="S327" s="38">
        <f t="shared" si="40"/>
        <v>5</v>
      </c>
      <c r="T327" s="43" t="s">
        <v>626</v>
      </c>
    </row>
    <row r="328" spans="1:20" s="11" customFormat="1" x14ac:dyDescent="0.25">
      <c r="A328" s="14">
        <v>314</v>
      </c>
      <c r="B328" s="20" t="s">
        <v>627</v>
      </c>
      <c r="C328" s="38" t="str">
        <f t="shared" si="42"/>
        <v/>
      </c>
      <c r="D328" s="14" t="s">
        <v>662</v>
      </c>
      <c r="E328" s="69" t="s">
        <v>742</v>
      </c>
      <c r="F328" s="53">
        <v>50000</v>
      </c>
      <c r="G328" s="53">
        <v>75000</v>
      </c>
      <c r="H328" s="54" t="s">
        <v>723</v>
      </c>
      <c r="I328" s="53">
        <v>100000</v>
      </c>
      <c r="J328" s="23" t="s">
        <v>863</v>
      </c>
      <c r="K328" s="45" t="s">
        <v>685</v>
      </c>
      <c r="L328" s="17" t="s">
        <v>685</v>
      </c>
      <c r="M328" s="27" t="s">
        <v>685</v>
      </c>
      <c r="N328" s="27" t="s">
        <v>685</v>
      </c>
      <c r="O328" s="27" t="s">
        <v>685</v>
      </c>
      <c r="P328" s="27" t="s">
        <v>685</v>
      </c>
      <c r="Q328" s="38">
        <f t="shared" si="38"/>
        <v>1</v>
      </c>
      <c r="R328" s="38">
        <f t="shared" si="39"/>
        <v>3</v>
      </c>
      <c r="S328" s="38">
        <f t="shared" si="40"/>
        <v>5</v>
      </c>
      <c r="T328" s="43" t="s">
        <v>628</v>
      </c>
    </row>
    <row r="329" spans="1:20" s="11" customFormat="1" x14ac:dyDescent="0.25">
      <c r="A329" s="14">
        <v>315</v>
      </c>
      <c r="B329" s="20" t="s">
        <v>629</v>
      </c>
      <c r="C329" s="38" t="str">
        <f t="shared" si="42"/>
        <v/>
      </c>
      <c r="D329" s="14" t="s">
        <v>662</v>
      </c>
      <c r="E329" s="69" t="s">
        <v>742</v>
      </c>
      <c r="F329" s="53">
        <v>500</v>
      </c>
      <c r="G329" s="53">
        <v>5000</v>
      </c>
      <c r="H329" s="54" t="s">
        <v>723</v>
      </c>
      <c r="I329" s="53">
        <v>25000</v>
      </c>
      <c r="J329" s="23" t="s">
        <v>863</v>
      </c>
      <c r="K329" s="45" t="s">
        <v>685</v>
      </c>
      <c r="L329" s="17" t="s">
        <v>685</v>
      </c>
      <c r="M329" s="27" t="s">
        <v>685</v>
      </c>
      <c r="N329" s="27" t="s">
        <v>685</v>
      </c>
      <c r="O329" s="27" t="s">
        <v>685</v>
      </c>
      <c r="P329" s="27" t="s">
        <v>685</v>
      </c>
      <c r="Q329" s="38">
        <f t="shared" si="38"/>
        <v>1</v>
      </c>
      <c r="R329" s="38">
        <f t="shared" si="39"/>
        <v>3</v>
      </c>
      <c r="S329" s="38">
        <f t="shared" si="40"/>
        <v>5</v>
      </c>
      <c r="T329" s="43" t="s">
        <v>630</v>
      </c>
    </row>
    <row r="330" spans="1:20" s="11" customFormat="1" x14ac:dyDescent="0.25">
      <c r="A330" s="14">
        <v>316</v>
      </c>
      <c r="B330" s="20" t="s">
        <v>631</v>
      </c>
      <c r="C330" s="38" t="str">
        <f t="shared" si="42"/>
        <v/>
      </c>
      <c r="D330" s="14" t="s">
        <v>661</v>
      </c>
      <c r="E330" s="69" t="s">
        <v>742</v>
      </c>
      <c r="F330" s="53">
        <v>1000</v>
      </c>
      <c r="G330" s="53">
        <v>1500</v>
      </c>
      <c r="H330" s="54" t="s">
        <v>723</v>
      </c>
      <c r="I330" s="53">
        <v>5000</v>
      </c>
      <c r="J330" s="130" t="s">
        <v>666</v>
      </c>
      <c r="K330" s="45" t="s">
        <v>685</v>
      </c>
      <c r="L330" s="17" t="s">
        <v>685</v>
      </c>
      <c r="M330" s="27" t="s">
        <v>685</v>
      </c>
      <c r="N330" s="27" t="s">
        <v>685</v>
      </c>
      <c r="O330" s="27" t="s">
        <v>685</v>
      </c>
      <c r="P330" s="27" t="s">
        <v>685</v>
      </c>
      <c r="Q330" s="38">
        <f t="shared" si="38"/>
        <v>1</v>
      </c>
      <c r="R330" s="38">
        <f t="shared" si="39"/>
        <v>2</v>
      </c>
      <c r="S330" s="38">
        <f t="shared" si="40"/>
        <v>4</v>
      </c>
      <c r="T330" s="43" t="s">
        <v>632</v>
      </c>
    </row>
    <row r="331" spans="1:20" s="11" customFormat="1" x14ac:dyDescent="0.25">
      <c r="A331" s="14">
        <v>317</v>
      </c>
      <c r="B331" s="20" t="s">
        <v>633</v>
      </c>
      <c r="C331" s="38" t="str">
        <f t="shared" si="42"/>
        <v/>
      </c>
      <c r="D331" s="14" t="s">
        <v>661</v>
      </c>
      <c r="E331" s="69" t="s">
        <v>742</v>
      </c>
      <c r="F331" s="53">
        <v>1500</v>
      </c>
      <c r="G331" s="53">
        <v>10000</v>
      </c>
      <c r="H331" s="54" t="s">
        <v>723</v>
      </c>
      <c r="I331" s="53">
        <v>50000</v>
      </c>
      <c r="J331" s="23" t="s">
        <v>912</v>
      </c>
      <c r="K331" s="45" t="s">
        <v>685</v>
      </c>
      <c r="L331" s="17" t="s">
        <v>685</v>
      </c>
      <c r="M331" s="27" t="s">
        <v>685</v>
      </c>
      <c r="N331" s="27" t="s">
        <v>685</v>
      </c>
      <c r="O331" s="27" t="s">
        <v>685</v>
      </c>
      <c r="P331" s="27" t="s">
        <v>685</v>
      </c>
      <c r="Q331" s="38">
        <f t="shared" si="38"/>
        <v>1</v>
      </c>
      <c r="R331" s="38">
        <f t="shared" si="39"/>
        <v>2</v>
      </c>
      <c r="S331" s="38">
        <f t="shared" si="40"/>
        <v>4</v>
      </c>
      <c r="T331" s="43" t="s">
        <v>634</v>
      </c>
    </row>
    <row r="332" spans="1:20" s="11" customFormat="1" x14ac:dyDescent="0.25">
      <c r="A332" s="14">
        <v>318</v>
      </c>
      <c r="B332" s="20" t="s">
        <v>635</v>
      </c>
      <c r="C332" s="38" t="str">
        <f t="shared" si="42"/>
        <v/>
      </c>
      <c r="D332" s="14" t="s">
        <v>663</v>
      </c>
      <c r="E332" s="69" t="s">
        <v>742</v>
      </c>
      <c r="F332" s="53">
        <v>1000</v>
      </c>
      <c r="G332" s="53">
        <v>10000</v>
      </c>
      <c r="H332" s="54" t="s">
        <v>723</v>
      </c>
      <c r="I332" s="53">
        <v>100000</v>
      </c>
      <c r="J332" s="130" t="s">
        <v>666</v>
      </c>
      <c r="K332" s="45" t="s">
        <v>685</v>
      </c>
      <c r="L332" s="17" t="s">
        <v>685</v>
      </c>
      <c r="M332" s="27" t="s">
        <v>685</v>
      </c>
      <c r="N332" s="27" t="s">
        <v>685</v>
      </c>
      <c r="O332" s="27" t="s">
        <v>685</v>
      </c>
      <c r="P332" s="27" t="s">
        <v>685</v>
      </c>
      <c r="Q332" s="38">
        <f t="shared" si="38"/>
        <v>3</v>
      </c>
      <c r="R332" s="38">
        <f t="shared" si="39"/>
        <v>5</v>
      </c>
      <c r="S332" s="38">
        <f t="shared" si="40"/>
        <v>6</v>
      </c>
      <c r="T332" s="43" t="s">
        <v>636</v>
      </c>
    </row>
    <row r="333" spans="1:20" s="11" customFormat="1" x14ac:dyDescent="0.25">
      <c r="A333" s="14">
        <v>319</v>
      </c>
      <c r="B333" s="20" t="s">
        <v>637</v>
      </c>
      <c r="C333" s="38" t="str">
        <f t="shared" si="42"/>
        <v/>
      </c>
      <c r="D333" s="14" t="s">
        <v>662</v>
      </c>
      <c r="E333" s="69" t="s">
        <v>742</v>
      </c>
      <c r="F333" s="53">
        <v>500</v>
      </c>
      <c r="G333" s="53">
        <v>5000</v>
      </c>
      <c r="H333" s="54" t="s">
        <v>723</v>
      </c>
      <c r="I333" s="53">
        <v>50000</v>
      </c>
      <c r="J333" s="23" t="s">
        <v>913</v>
      </c>
      <c r="K333" s="45" t="s">
        <v>685</v>
      </c>
      <c r="L333" s="17" t="s">
        <v>685</v>
      </c>
      <c r="M333" s="27" t="s">
        <v>685</v>
      </c>
      <c r="N333" s="27" t="s">
        <v>685</v>
      </c>
      <c r="O333" s="27" t="s">
        <v>685</v>
      </c>
      <c r="P333" s="27" t="s">
        <v>685</v>
      </c>
      <c r="Q333" s="38">
        <f t="shared" si="38"/>
        <v>1</v>
      </c>
      <c r="R333" s="38">
        <f t="shared" si="39"/>
        <v>3</v>
      </c>
      <c r="S333" s="38">
        <f t="shared" si="40"/>
        <v>5</v>
      </c>
      <c r="T333" s="43" t="s">
        <v>638</v>
      </c>
    </row>
    <row r="334" spans="1:20" s="11" customFormat="1" x14ac:dyDescent="0.25">
      <c r="A334" s="14">
        <v>320</v>
      </c>
      <c r="B334" s="20" t="s">
        <v>639</v>
      </c>
      <c r="C334" s="38" t="str">
        <f>IF($H$2="","",IF($H$2&gt;I334,S334,IF($H$2&lt;=F334,$F$14,IF($H$2&lt;=G334,Q334,R334))))</f>
        <v/>
      </c>
      <c r="D334" s="14" t="s">
        <v>661</v>
      </c>
      <c r="E334" s="69" t="s">
        <v>742</v>
      </c>
      <c r="F334" s="53">
        <v>0</v>
      </c>
      <c r="G334" s="53">
        <v>5000</v>
      </c>
      <c r="H334" s="54" t="s">
        <v>723</v>
      </c>
      <c r="I334" s="53">
        <v>15000</v>
      </c>
      <c r="J334" s="23" t="s">
        <v>913</v>
      </c>
      <c r="K334" s="45" t="s">
        <v>685</v>
      </c>
      <c r="L334" s="17" t="s">
        <v>685</v>
      </c>
      <c r="M334" s="27" t="s">
        <v>685</v>
      </c>
      <c r="N334" s="27" t="s">
        <v>685</v>
      </c>
      <c r="O334" s="27" t="s">
        <v>685</v>
      </c>
      <c r="P334" s="27" t="s">
        <v>685</v>
      </c>
      <c r="Q334" s="38">
        <f t="shared" si="38"/>
        <v>1</v>
      </c>
      <c r="R334" s="38">
        <f t="shared" si="39"/>
        <v>2</v>
      </c>
      <c r="S334" s="38">
        <f t="shared" si="40"/>
        <v>4</v>
      </c>
      <c r="T334" s="43" t="s">
        <v>640</v>
      </c>
    </row>
    <row r="335" spans="1:20" s="11" customFormat="1" ht="30" x14ac:dyDescent="0.25">
      <c r="A335" s="14">
        <v>321</v>
      </c>
      <c r="B335" s="20" t="s">
        <v>641</v>
      </c>
      <c r="C335" s="38" t="str">
        <f>IF($H$2="","",IF($H$2&gt;I335,S335,IF($H$2&lt;F335,$F$14,IF($H$2&lt;=G335,Q329,R335))))</f>
        <v/>
      </c>
      <c r="D335" s="14" t="s">
        <v>661</v>
      </c>
      <c r="E335" s="29" t="s">
        <v>838</v>
      </c>
      <c r="F335" s="53">
        <v>50000</v>
      </c>
      <c r="G335" s="53">
        <v>150000</v>
      </c>
      <c r="H335" s="46" t="s">
        <v>867</v>
      </c>
      <c r="I335" s="53">
        <v>200000</v>
      </c>
      <c r="J335" s="27" t="s">
        <v>868</v>
      </c>
      <c r="K335" s="45" t="s">
        <v>685</v>
      </c>
      <c r="L335" s="17" t="s">
        <v>685</v>
      </c>
      <c r="M335" s="27" t="s">
        <v>685</v>
      </c>
      <c r="N335" s="27" t="s">
        <v>685</v>
      </c>
      <c r="O335" s="27" t="s">
        <v>685</v>
      </c>
      <c r="P335" s="27" t="s">
        <v>685</v>
      </c>
      <c r="Q335" s="38">
        <f t="shared" si="38"/>
        <v>1</v>
      </c>
      <c r="R335" s="38">
        <f t="shared" si="39"/>
        <v>2</v>
      </c>
      <c r="S335" s="38">
        <f t="shared" si="40"/>
        <v>4</v>
      </c>
      <c r="T335" s="43" t="s">
        <v>642</v>
      </c>
    </row>
    <row r="336" spans="1:20" s="11" customFormat="1" x14ac:dyDescent="0.25">
      <c r="A336" s="14">
        <v>322</v>
      </c>
      <c r="B336" s="20" t="s">
        <v>643</v>
      </c>
      <c r="C336" s="38" t="str">
        <f>IF($H$2="","",IF($H$2&gt;I336,S336,IF($H$2&lt;F336,$F$14,IF($H$2&lt;=G336,Q336,R336))))</f>
        <v/>
      </c>
      <c r="D336" s="14" t="s">
        <v>662</v>
      </c>
      <c r="E336" s="44" t="s">
        <v>683</v>
      </c>
      <c r="F336" s="53">
        <v>500</v>
      </c>
      <c r="G336" s="53">
        <v>1000</v>
      </c>
      <c r="H336" s="54" t="s">
        <v>723</v>
      </c>
      <c r="I336" s="53">
        <v>5000</v>
      </c>
      <c r="J336" s="23" t="s">
        <v>699</v>
      </c>
      <c r="K336" s="45" t="s">
        <v>685</v>
      </c>
      <c r="L336" s="17" t="s">
        <v>685</v>
      </c>
      <c r="M336" s="27" t="s">
        <v>685</v>
      </c>
      <c r="N336" s="27" t="s">
        <v>685</v>
      </c>
      <c r="O336" s="27" t="s">
        <v>685</v>
      </c>
      <c r="P336" s="27" t="s">
        <v>685</v>
      </c>
      <c r="Q336" s="38">
        <f t="shared" si="38"/>
        <v>1</v>
      </c>
      <c r="R336" s="38">
        <f t="shared" si="39"/>
        <v>3</v>
      </c>
      <c r="S336" s="38">
        <f t="shared" si="40"/>
        <v>5</v>
      </c>
      <c r="T336" s="43" t="s">
        <v>644</v>
      </c>
    </row>
    <row r="337" spans="1:20" s="11" customFormat="1" x14ac:dyDescent="0.25">
      <c r="A337" s="14">
        <v>323</v>
      </c>
      <c r="B337" s="20" t="s">
        <v>645</v>
      </c>
      <c r="C337" s="38" t="str">
        <f>IF($H$2="","",IF($H$2&gt;I337,S337,IF($H$2&lt;F337,$F$14,IF($H$2&lt;=G337,Q337,R337))))</f>
        <v/>
      </c>
      <c r="D337" s="14" t="s">
        <v>663</v>
      </c>
      <c r="E337" s="44" t="s">
        <v>800</v>
      </c>
      <c r="F337" s="47">
        <v>10</v>
      </c>
      <c r="G337" s="53">
        <v>150</v>
      </c>
      <c r="H337" s="55" t="s">
        <v>723</v>
      </c>
      <c r="I337" s="53">
        <v>1000</v>
      </c>
      <c r="J337" s="24" t="s">
        <v>699</v>
      </c>
      <c r="K337" s="45" t="s">
        <v>685</v>
      </c>
      <c r="L337" s="17" t="s">
        <v>685</v>
      </c>
      <c r="M337" s="27" t="s">
        <v>685</v>
      </c>
      <c r="N337" s="27" t="s">
        <v>685</v>
      </c>
      <c r="O337" s="27" t="s">
        <v>685</v>
      </c>
      <c r="P337" s="27" t="s">
        <v>685</v>
      </c>
      <c r="Q337" s="38">
        <f t="shared" si="38"/>
        <v>3</v>
      </c>
      <c r="R337" s="38">
        <f t="shared" si="39"/>
        <v>5</v>
      </c>
      <c r="S337" s="38">
        <f t="shared" si="40"/>
        <v>6</v>
      </c>
      <c r="T337" s="43" t="s">
        <v>646</v>
      </c>
    </row>
    <row r="338" spans="1:20" s="11" customFormat="1" x14ac:dyDescent="0.25">
      <c r="A338" s="14">
        <v>324</v>
      </c>
      <c r="B338" s="20" t="s">
        <v>647</v>
      </c>
      <c r="C338" s="38" t="str">
        <f>IF($H$2="","",IF($H$2&gt;I338,S338,IF($H$2&lt;F338,$F$14,IF($H$2&lt;=G338,Q338,R338))))</f>
        <v/>
      </c>
      <c r="D338" s="14" t="s">
        <v>663</v>
      </c>
      <c r="E338" s="44" t="s">
        <v>800</v>
      </c>
      <c r="F338" s="47">
        <v>10</v>
      </c>
      <c r="G338" s="53">
        <v>50</v>
      </c>
      <c r="H338" s="55" t="s">
        <v>723</v>
      </c>
      <c r="I338" s="53">
        <v>500</v>
      </c>
      <c r="J338" s="24" t="s">
        <v>699</v>
      </c>
      <c r="K338" s="45" t="s">
        <v>685</v>
      </c>
      <c r="L338" s="17" t="s">
        <v>685</v>
      </c>
      <c r="M338" s="27" t="s">
        <v>685</v>
      </c>
      <c r="N338" s="27" t="s">
        <v>685</v>
      </c>
      <c r="O338" s="27" t="s">
        <v>685</v>
      </c>
      <c r="P338" s="27" t="s">
        <v>685</v>
      </c>
      <c r="Q338" s="38">
        <f t="shared" si="38"/>
        <v>3</v>
      </c>
      <c r="R338" s="38">
        <f t="shared" si="39"/>
        <v>5</v>
      </c>
      <c r="S338" s="38">
        <f t="shared" si="40"/>
        <v>6</v>
      </c>
      <c r="T338" s="43" t="s">
        <v>648</v>
      </c>
    </row>
    <row r="339" spans="1:20" s="11" customFormat="1" x14ac:dyDescent="0.25">
      <c r="A339" s="14">
        <v>325</v>
      </c>
      <c r="B339" s="20" t="s">
        <v>649</v>
      </c>
      <c r="C339" s="38" t="str">
        <f>IF($H$2="","",IF($H$2&gt;I339,S339,IF($H$2&lt;F339,$F$14,IF($H$2&lt;=G339,Q339,R339))))</f>
        <v/>
      </c>
      <c r="D339" s="14" t="s">
        <v>662</v>
      </c>
      <c r="E339" s="44" t="s">
        <v>869</v>
      </c>
      <c r="F339" s="53">
        <v>0</v>
      </c>
      <c r="G339" s="53">
        <v>100</v>
      </c>
      <c r="H339" s="54" t="s">
        <v>723</v>
      </c>
      <c r="I339" s="53">
        <v>200</v>
      </c>
      <c r="J339" s="23" t="s">
        <v>870</v>
      </c>
      <c r="K339" s="45" t="s">
        <v>685</v>
      </c>
      <c r="L339" s="17" t="s">
        <v>685</v>
      </c>
      <c r="M339" s="27" t="s">
        <v>685</v>
      </c>
      <c r="N339" s="27" t="s">
        <v>685</v>
      </c>
      <c r="O339" s="27" t="s">
        <v>685</v>
      </c>
      <c r="P339" s="27" t="s">
        <v>685</v>
      </c>
      <c r="Q339" s="38">
        <f t="shared" si="38"/>
        <v>1</v>
      </c>
      <c r="R339" s="38">
        <f t="shared" si="39"/>
        <v>3</v>
      </c>
      <c r="S339" s="38">
        <f t="shared" si="40"/>
        <v>5</v>
      </c>
      <c r="T339" s="43" t="s">
        <v>650</v>
      </c>
    </row>
    <row r="340" spans="1:20" s="11" customFormat="1" x14ac:dyDescent="0.25">
      <c r="A340" s="14">
        <v>326</v>
      </c>
      <c r="B340" s="20" t="s">
        <v>651</v>
      </c>
      <c r="C340" s="38" t="str">
        <f>IF($H$2="","",IF($H$2&gt;I340,S340,IF($H$2&lt;=F340,$F$14,IF($H$2&lt;G340,Q340,R340))))</f>
        <v/>
      </c>
      <c r="D340" s="14" t="s">
        <v>662</v>
      </c>
      <c r="E340" s="44" t="s">
        <v>713</v>
      </c>
      <c r="F340" s="53">
        <v>3</v>
      </c>
      <c r="G340" s="53">
        <v>10</v>
      </c>
      <c r="H340" s="54" t="s">
        <v>723</v>
      </c>
      <c r="I340" s="53">
        <v>30</v>
      </c>
      <c r="J340" s="23" t="s">
        <v>792</v>
      </c>
      <c r="K340" s="45" t="s">
        <v>685</v>
      </c>
      <c r="L340" s="17" t="s">
        <v>685</v>
      </c>
      <c r="M340" s="27" t="s">
        <v>685</v>
      </c>
      <c r="N340" s="27" t="s">
        <v>685</v>
      </c>
      <c r="O340" s="27" t="s">
        <v>685</v>
      </c>
      <c r="P340" s="27" t="s">
        <v>685</v>
      </c>
      <c r="Q340" s="38">
        <f t="shared" si="38"/>
        <v>1</v>
      </c>
      <c r="R340" s="38">
        <f t="shared" si="39"/>
        <v>3</v>
      </c>
      <c r="S340" s="38">
        <f t="shared" si="40"/>
        <v>5</v>
      </c>
      <c r="T340" s="43" t="s">
        <v>652</v>
      </c>
    </row>
    <row r="341" spans="1:20" s="11" customFormat="1" x14ac:dyDescent="0.25">
      <c r="A341" s="14">
        <v>327</v>
      </c>
      <c r="B341" s="20" t="s">
        <v>653</v>
      </c>
      <c r="C341" s="38" t="str">
        <f>IF($H$2="","",IF($H$2&gt;I341,S341,IF($H$2&lt;=F341,$F$14,IF($H$2&lt;=G341,Q341,R341))))</f>
        <v/>
      </c>
      <c r="D341" s="14" t="s">
        <v>661</v>
      </c>
      <c r="E341" s="44" t="s">
        <v>683</v>
      </c>
      <c r="F341" s="53">
        <v>0</v>
      </c>
      <c r="G341" s="53">
        <v>0.5</v>
      </c>
      <c r="H341" s="54" t="s">
        <v>723</v>
      </c>
      <c r="I341" s="53">
        <v>1</v>
      </c>
      <c r="J341" s="23" t="s">
        <v>699</v>
      </c>
      <c r="K341" s="45" t="s">
        <v>685</v>
      </c>
      <c r="L341" s="17" t="s">
        <v>685</v>
      </c>
      <c r="M341" s="27" t="s">
        <v>685</v>
      </c>
      <c r="N341" s="27" t="s">
        <v>685</v>
      </c>
      <c r="O341" s="27" t="s">
        <v>685</v>
      </c>
      <c r="P341" s="27" t="s">
        <v>685</v>
      </c>
      <c r="Q341" s="38">
        <f t="shared" si="38"/>
        <v>1</v>
      </c>
      <c r="R341" s="38">
        <f t="shared" si="39"/>
        <v>2</v>
      </c>
      <c r="S341" s="38">
        <f t="shared" si="40"/>
        <v>4</v>
      </c>
      <c r="T341" s="43" t="s">
        <v>654</v>
      </c>
    </row>
    <row r="342" spans="1:20" s="11" customFormat="1" x14ac:dyDescent="0.25">
      <c r="A342" s="14">
        <v>328</v>
      </c>
      <c r="B342" s="20" t="s">
        <v>655</v>
      </c>
      <c r="C342" s="38" t="str">
        <f>IF($H$2="","",IF($H$2&gt;I342,S342,IF($H$2&lt;=F342,$F$14,IF($H$2&lt;=G342,Q342,R342))))</f>
        <v/>
      </c>
      <c r="D342" s="14" t="s">
        <v>661</v>
      </c>
      <c r="E342" s="44" t="s">
        <v>683</v>
      </c>
      <c r="F342" s="53">
        <v>0</v>
      </c>
      <c r="G342" s="53">
        <v>1000</v>
      </c>
      <c r="H342" s="54" t="s">
        <v>723</v>
      </c>
      <c r="I342" s="53">
        <v>10000</v>
      </c>
      <c r="J342" s="23" t="s">
        <v>738</v>
      </c>
      <c r="K342" s="45" t="s">
        <v>685</v>
      </c>
      <c r="L342" s="17" t="s">
        <v>685</v>
      </c>
      <c r="M342" s="27" t="s">
        <v>685</v>
      </c>
      <c r="N342" s="27" t="s">
        <v>685</v>
      </c>
      <c r="O342" s="27" t="s">
        <v>685</v>
      </c>
      <c r="P342" s="27" t="s">
        <v>685</v>
      </c>
      <c r="Q342" s="38">
        <f t="shared" si="38"/>
        <v>1</v>
      </c>
      <c r="R342" s="38">
        <f t="shared" si="39"/>
        <v>2</v>
      </c>
      <c r="S342" s="38">
        <f t="shared" si="40"/>
        <v>4</v>
      </c>
      <c r="T342" s="43" t="s">
        <v>656</v>
      </c>
    </row>
    <row r="343" spans="1:20" s="11" customFormat="1" x14ac:dyDescent="0.25">
      <c r="A343" s="14">
        <v>329</v>
      </c>
      <c r="B343" s="20" t="s">
        <v>657</v>
      </c>
      <c r="C343" s="38" t="str">
        <f>IF($H$2="","",IF($H$2&gt;I343,S343,IF($H$2&lt;=F343,$F$14,IF($H$2&lt;=G343,Q343,R343))))</f>
        <v/>
      </c>
      <c r="D343" s="14" t="s">
        <v>661</v>
      </c>
      <c r="E343" s="44" t="s">
        <v>683</v>
      </c>
      <c r="F343" s="53">
        <v>0</v>
      </c>
      <c r="G343" s="53">
        <v>1000</v>
      </c>
      <c r="H343" s="52" t="s">
        <v>723</v>
      </c>
      <c r="I343" s="53">
        <v>10000</v>
      </c>
      <c r="J343" s="23" t="s">
        <v>738</v>
      </c>
      <c r="K343" s="45" t="s">
        <v>685</v>
      </c>
      <c r="L343" s="17" t="s">
        <v>685</v>
      </c>
      <c r="M343" s="27" t="s">
        <v>685</v>
      </c>
      <c r="N343" s="27" t="s">
        <v>685</v>
      </c>
      <c r="O343" s="27" t="s">
        <v>685</v>
      </c>
      <c r="P343" s="27" t="s">
        <v>685</v>
      </c>
      <c r="Q343" s="38">
        <f t="shared" si="38"/>
        <v>1</v>
      </c>
      <c r="R343" s="38">
        <f t="shared" si="39"/>
        <v>2</v>
      </c>
      <c r="S343" s="38">
        <f t="shared" si="40"/>
        <v>4</v>
      </c>
      <c r="T343" s="43" t="s">
        <v>658</v>
      </c>
    </row>
    <row r="348" spans="1:20" x14ac:dyDescent="0.25">
      <c r="E348" s="124"/>
    </row>
  </sheetData>
  <sheetProtection algorithmName="SHA-512" hashValue="rBuOUtQNOeFuFu4SZLQEErAOrq37MEOE9gGv8YTP1H4QKjqmRux3w8nPVdlr2rv5BNfH5jdqDMdKtpIKZ1ZP5g==" saltValue="vhCVBlUtWG/n35zMCqx+KA==" spinCount="100000" sheet="1" objects="1" scenarios="1" formatCells="0" formatColumns="0" formatRows="0" insertColumns="0" insertRows="0" insertHyperlinks="0" deleteColumns="0" deleteRows="0" sort="0" pivotTables="0"/>
  <autoFilter ref="A14:Y343">
    <filterColumn colId="16" showButton="0"/>
    <filterColumn colId="17" showButton="0"/>
  </autoFilter>
  <mergeCells count="19">
    <mergeCell ref="K12:P12"/>
    <mergeCell ref="K13:K14"/>
    <mergeCell ref="L13:O13"/>
    <mergeCell ref="T12:T14"/>
    <mergeCell ref="F13:I13"/>
    <mergeCell ref="J13:J14"/>
    <mergeCell ref="P13:P14"/>
    <mergeCell ref="Q12:S14"/>
    <mergeCell ref="A12:A14"/>
    <mergeCell ref="B12:B14"/>
    <mergeCell ref="C12:C14"/>
    <mergeCell ref="C1:F1"/>
    <mergeCell ref="B2:B3"/>
    <mergeCell ref="C2:F3"/>
    <mergeCell ref="A8:A10"/>
    <mergeCell ref="C6:E6"/>
    <mergeCell ref="D12:D14"/>
    <mergeCell ref="E12:J12"/>
    <mergeCell ref="E13:E14"/>
  </mergeCells>
  <conditionalFormatting sqref="B15:B21 B23:B48 B71:B72 B74:B79 T106:T111 B54:B55 B57:B67 T94:T100 B81:B94 T19:T92 B186 T193:T200 T202:T230 T234:T343 P57:P67 P55 P49:P52 P28:P47 P15:P26 B96:B184 T174:T188 B188:B200 B202:B343">
    <cfRule type="expression" dxfId="262" priority="310" stopIfTrue="1">
      <formula>$BQ$20="OCULTAR"</formula>
    </cfRule>
  </conditionalFormatting>
  <conditionalFormatting sqref="B22">
    <cfRule type="expression" dxfId="261" priority="309" stopIfTrue="1">
      <formula>$BQ$20="OCULTAR"</formula>
    </cfRule>
  </conditionalFormatting>
  <conditionalFormatting sqref="T15 T19:T21 T23:T47">
    <cfRule type="expression" dxfId="260" priority="307" stopIfTrue="1">
      <formula>#REF!="OCULTAR"</formula>
    </cfRule>
  </conditionalFormatting>
  <conditionalFormatting sqref="T15">
    <cfRule type="expression" dxfId="259" priority="306" stopIfTrue="1">
      <formula>$BQ$20="OCULTAR"</formula>
    </cfRule>
  </conditionalFormatting>
  <conditionalFormatting sqref="T22">
    <cfRule type="expression" dxfId="258" priority="305" stopIfTrue="1">
      <formula>#REF!="OCULTAR"</formula>
    </cfRule>
  </conditionalFormatting>
  <conditionalFormatting sqref="T16">
    <cfRule type="expression" dxfId="257" priority="304" stopIfTrue="1">
      <formula>#REF!="OCULTAR"</formula>
    </cfRule>
  </conditionalFormatting>
  <conditionalFormatting sqref="T16">
    <cfRule type="expression" dxfId="256" priority="303" stopIfTrue="1">
      <formula>$BQ$20="OCULTAR"</formula>
    </cfRule>
  </conditionalFormatting>
  <conditionalFormatting sqref="T17">
    <cfRule type="expression" dxfId="255" priority="302" stopIfTrue="1">
      <formula>#REF!="OCULTAR"</formula>
    </cfRule>
  </conditionalFormatting>
  <conditionalFormatting sqref="T17">
    <cfRule type="expression" dxfId="254" priority="301" stopIfTrue="1">
      <formula>$BQ$20="OCULTAR"</formula>
    </cfRule>
  </conditionalFormatting>
  <conditionalFormatting sqref="T18">
    <cfRule type="expression" dxfId="253" priority="300" stopIfTrue="1">
      <formula>#REF!="OCULTAR"</formula>
    </cfRule>
  </conditionalFormatting>
  <conditionalFormatting sqref="T18">
    <cfRule type="expression" dxfId="252" priority="299" stopIfTrue="1">
      <formula>$BQ$20="OCULTAR"</formula>
    </cfRule>
  </conditionalFormatting>
  <conditionalFormatting sqref="H3">
    <cfRule type="containsText" dxfId="251" priority="298" operator="containsText" text="Preencher">
      <formula>NOT(ISERROR(SEARCH("Preencher",H3)))</formula>
    </cfRule>
  </conditionalFormatting>
  <conditionalFormatting sqref="J3">
    <cfRule type="expression" dxfId="250" priority="297">
      <formula>$J$3="Preenchimento necessário"</formula>
    </cfRule>
  </conditionalFormatting>
  <conditionalFormatting sqref="J17:J26 J106 J244 J256 J28:J36 J38:J43">
    <cfRule type="expression" dxfId="249" priority="296" stopIfTrue="1">
      <formula>$BK$12="OCULTAR"</formula>
    </cfRule>
  </conditionalFormatting>
  <conditionalFormatting sqref="J15:J16">
    <cfRule type="expression" dxfId="248" priority="295" stopIfTrue="1">
      <formula>$BK$12="OCULTAR"</formula>
    </cfRule>
  </conditionalFormatting>
  <conditionalFormatting sqref="P27">
    <cfRule type="expression" dxfId="247" priority="293" stopIfTrue="1">
      <formula>$BK$12="OCULTAR"</formula>
    </cfRule>
  </conditionalFormatting>
  <conditionalFormatting sqref="J48">
    <cfRule type="expression" dxfId="246" priority="292" stopIfTrue="1">
      <formula>$BK$12="OCULTAR"</formula>
    </cfRule>
  </conditionalFormatting>
  <conditionalFormatting sqref="B49">
    <cfRule type="expression" dxfId="245" priority="291" stopIfTrue="1">
      <formula>$BQ$20="OCULTAR"</formula>
    </cfRule>
  </conditionalFormatting>
  <conditionalFormatting sqref="T49">
    <cfRule type="expression" dxfId="244" priority="290" stopIfTrue="1">
      <formula>#REF!="OCULTAR"</formula>
    </cfRule>
  </conditionalFormatting>
  <conditionalFormatting sqref="J49">
    <cfRule type="expression" dxfId="243" priority="289" stopIfTrue="1">
      <formula>$BK$12="OCULTAR"</formula>
    </cfRule>
  </conditionalFormatting>
  <conditionalFormatting sqref="B50:B52">
    <cfRule type="expression" dxfId="242" priority="288" stopIfTrue="1">
      <formula>$BQ$20="OCULTAR"</formula>
    </cfRule>
  </conditionalFormatting>
  <conditionalFormatting sqref="T50:T52 T71:T72 T74:T79 T81:T92 T96:T100 T94 T106:T111 T54:T55 T57:T67">
    <cfRule type="expression" dxfId="241" priority="287" stopIfTrue="1">
      <formula>#REF!="OCULTAR"</formula>
    </cfRule>
  </conditionalFormatting>
  <conditionalFormatting sqref="J54">
    <cfRule type="expression" dxfId="240" priority="286" stopIfTrue="1">
      <formula>$BK$12="OCULTAR"</formula>
    </cfRule>
  </conditionalFormatting>
  <conditionalFormatting sqref="J50">
    <cfRule type="expression" dxfId="239" priority="285" stopIfTrue="1">
      <formula>$BK$12="OCULTAR"</formula>
    </cfRule>
  </conditionalFormatting>
  <conditionalFormatting sqref="J51">
    <cfRule type="expression" dxfId="238" priority="284" stopIfTrue="1">
      <formula>$BK$12="OCULTAR"</formula>
    </cfRule>
  </conditionalFormatting>
  <conditionalFormatting sqref="J52">
    <cfRule type="expression" dxfId="237" priority="283" stopIfTrue="1">
      <formula>$BK$12="OCULTAR"</formula>
    </cfRule>
  </conditionalFormatting>
  <conditionalFormatting sqref="J55">
    <cfRule type="expression" dxfId="236" priority="282" stopIfTrue="1">
      <formula>$BK$12="OCULTAR"</formula>
    </cfRule>
  </conditionalFormatting>
  <conditionalFormatting sqref="J66">
    <cfRule type="expression" dxfId="235" priority="271" stopIfTrue="1">
      <formula>$BK$12="OCULTAR"</formula>
    </cfRule>
  </conditionalFormatting>
  <conditionalFormatting sqref="J74">
    <cfRule type="expression" dxfId="234" priority="263" stopIfTrue="1">
      <formula>$BK$12="OCULTAR"</formula>
    </cfRule>
  </conditionalFormatting>
  <conditionalFormatting sqref="J75:J76">
    <cfRule type="expression" dxfId="233" priority="262" stopIfTrue="1">
      <formula>$BK$12="OCULTAR"</formula>
    </cfRule>
  </conditionalFormatting>
  <conditionalFormatting sqref="J77">
    <cfRule type="expression" dxfId="232" priority="261" stopIfTrue="1">
      <formula>$BK$12="OCULTAR"</formula>
    </cfRule>
  </conditionalFormatting>
  <conditionalFormatting sqref="J78">
    <cfRule type="expression" dxfId="231" priority="260" stopIfTrue="1">
      <formula>$BK$12="OCULTAR"</formula>
    </cfRule>
  </conditionalFormatting>
  <conditionalFormatting sqref="J79">
    <cfRule type="expression" dxfId="230" priority="259" stopIfTrue="1">
      <formula>$BK$12="OCULTAR"</formula>
    </cfRule>
  </conditionalFormatting>
  <conditionalFormatting sqref="J81">
    <cfRule type="expression" dxfId="229" priority="257" stopIfTrue="1">
      <formula>$BK$12="OCULTAR"</formula>
    </cfRule>
  </conditionalFormatting>
  <conditionalFormatting sqref="J82">
    <cfRule type="expression" dxfId="228" priority="256" stopIfTrue="1">
      <formula>$BK$12="OCULTAR"</formula>
    </cfRule>
  </conditionalFormatting>
  <conditionalFormatting sqref="J83:J84">
    <cfRule type="expression" dxfId="227" priority="255" stopIfTrue="1">
      <formula>$BK$12="OCULTAR"</formula>
    </cfRule>
  </conditionalFormatting>
  <conditionalFormatting sqref="J85:J86">
    <cfRule type="expression" dxfId="226" priority="254" stopIfTrue="1">
      <formula>$BK$12="OCULTAR"</formula>
    </cfRule>
  </conditionalFormatting>
  <conditionalFormatting sqref="J87:J88">
    <cfRule type="expression" dxfId="225" priority="253" stopIfTrue="1">
      <formula>$BK$12="OCULTAR"</formula>
    </cfRule>
  </conditionalFormatting>
  <conditionalFormatting sqref="J89:J90">
    <cfRule type="expression" dxfId="224" priority="252" stopIfTrue="1">
      <formula>$BK$12="OCULTAR"</formula>
    </cfRule>
  </conditionalFormatting>
  <conditionalFormatting sqref="J91">
    <cfRule type="expression" dxfId="223" priority="251" stopIfTrue="1">
      <formula>$BK$12="OCULTAR"</formula>
    </cfRule>
  </conditionalFormatting>
  <conditionalFormatting sqref="J92">
    <cfRule type="expression" dxfId="222" priority="250" stopIfTrue="1">
      <formula>$BK$12="OCULTAR"</formula>
    </cfRule>
  </conditionalFormatting>
  <conditionalFormatting sqref="J94">
    <cfRule type="expression" dxfId="221" priority="248" stopIfTrue="1">
      <formula>$BK$12="OCULTAR"</formula>
    </cfRule>
  </conditionalFormatting>
  <conditionalFormatting sqref="J96">
    <cfRule type="expression" dxfId="220" priority="246" stopIfTrue="1">
      <formula>$BK$12="OCULTAR"</formula>
    </cfRule>
  </conditionalFormatting>
  <conditionalFormatting sqref="J97:J98">
    <cfRule type="expression" dxfId="219" priority="245" stopIfTrue="1">
      <formula>$BK$12="OCULTAR"</formula>
    </cfRule>
  </conditionalFormatting>
  <conditionalFormatting sqref="J99:J100">
    <cfRule type="expression" dxfId="218" priority="244" stopIfTrue="1">
      <formula>$BK$12="OCULTAR"</formula>
    </cfRule>
  </conditionalFormatting>
  <conditionalFormatting sqref="J107">
    <cfRule type="expression" dxfId="217" priority="243" stopIfTrue="1">
      <formula>$BK$12="OCULTAR"</formula>
    </cfRule>
  </conditionalFormatting>
  <conditionalFormatting sqref="J108">
    <cfRule type="expression" dxfId="216" priority="242" stopIfTrue="1">
      <formula>$BK$12="OCULTAR"</formula>
    </cfRule>
  </conditionalFormatting>
  <conditionalFormatting sqref="J109">
    <cfRule type="expression" dxfId="215" priority="241" stopIfTrue="1">
      <formula>$BK$12="OCULTAR"</formula>
    </cfRule>
  </conditionalFormatting>
  <conditionalFormatting sqref="J110:J111">
    <cfRule type="expression" dxfId="214" priority="240" stopIfTrue="1">
      <formula>$BK$12="OCULTAR"</formula>
    </cfRule>
  </conditionalFormatting>
  <conditionalFormatting sqref="B68">
    <cfRule type="expression" dxfId="213" priority="239" stopIfTrue="1">
      <formula>$BQ$20="OCULTAR"</formula>
    </cfRule>
  </conditionalFormatting>
  <conditionalFormatting sqref="T68">
    <cfRule type="expression" dxfId="212" priority="238" stopIfTrue="1">
      <formula>#REF!="OCULTAR"</formula>
    </cfRule>
  </conditionalFormatting>
  <conditionalFormatting sqref="J68">
    <cfRule type="expression" dxfId="211" priority="237" stopIfTrue="1">
      <formula>$BK$12="OCULTAR"</formula>
    </cfRule>
  </conditionalFormatting>
  <conditionalFormatting sqref="B70">
    <cfRule type="expression" dxfId="210" priority="236" stopIfTrue="1">
      <formula>$BQ$20="OCULTAR"</formula>
    </cfRule>
  </conditionalFormatting>
  <conditionalFormatting sqref="T70">
    <cfRule type="expression" dxfId="209" priority="235" stopIfTrue="1">
      <formula>#REF!="OCULTAR"</formula>
    </cfRule>
  </conditionalFormatting>
  <conditionalFormatting sqref="J70">
    <cfRule type="expression" dxfId="208" priority="234" stopIfTrue="1">
      <formula>$BK$12="OCULTAR"</formula>
    </cfRule>
  </conditionalFormatting>
  <conditionalFormatting sqref="B69">
    <cfRule type="expression" dxfId="207" priority="233" stopIfTrue="1">
      <formula>$BQ$20="OCULTAR"</formula>
    </cfRule>
  </conditionalFormatting>
  <conditionalFormatting sqref="T69">
    <cfRule type="expression" dxfId="206" priority="232" stopIfTrue="1">
      <formula>#REF!="OCULTAR"</formula>
    </cfRule>
  </conditionalFormatting>
  <conditionalFormatting sqref="J69">
    <cfRule type="expression" dxfId="205" priority="231" stopIfTrue="1">
      <formula>$BK$12="OCULTAR"</formula>
    </cfRule>
  </conditionalFormatting>
  <conditionalFormatting sqref="B73">
    <cfRule type="expression" dxfId="204" priority="230" stopIfTrue="1">
      <formula>$BQ$20="OCULTAR"</formula>
    </cfRule>
  </conditionalFormatting>
  <conditionalFormatting sqref="T73">
    <cfRule type="expression" dxfId="203" priority="229" stopIfTrue="1">
      <formula>#REF!="OCULTAR"</formula>
    </cfRule>
  </conditionalFormatting>
  <conditionalFormatting sqref="J73">
    <cfRule type="expression" dxfId="202" priority="228" stopIfTrue="1">
      <formula>$BK$12="OCULTAR"</formula>
    </cfRule>
  </conditionalFormatting>
  <conditionalFormatting sqref="B80">
    <cfRule type="expression" dxfId="201" priority="227" stopIfTrue="1">
      <formula>$BQ$20="OCULTAR"</formula>
    </cfRule>
  </conditionalFormatting>
  <conditionalFormatting sqref="T80">
    <cfRule type="expression" dxfId="200" priority="226" stopIfTrue="1">
      <formula>#REF!="OCULTAR"</formula>
    </cfRule>
  </conditionalFormatting>
  <conditionalFormatting sqref="J80">
    <cfRule type="expression" dxfId="199" priority="225" stopIfTrue="1">
      <formula>$BK$12="OCULTAR"</formula>
    </cfRule>
  </conditionalFormatting>
  <conditionalFormatting sqref="B95">
    <cfRule type="expression" dxfId="198" priority="224" stopIfTrue="1">
      <formula>$BQ$20="OCULTAR"</formula>
    </cfRule>
  </conditionalFormatting>
  <conditionalFormatting sqref="T95">
    <cfRule type="expression" dxfId="197" priority="223" stopIfTrue="1">
      <formula>#REF!="OCULTAR"</formula>
    </cfRule>
  </conditionalFormatting>
  <conditionalFormatting sqref="J95">
    <cfRule type="expression" dxfId="196" priority="222" stopIfTrue="1">
      <formula>$BK$12="OCULTAR"</formula>
    </cfRule>
  </conditionalFormatting>
  <conditionalFormatting sqref="T93">
    <cfRule type="expression" dxfId="195" priority="221" stopIfTrue="1">
      <formula>$BQ$20="OCULTAR"</formula>
    </cfRule>
  </conditionalFormatting>
  <conditionalFormatting sqref="T93">
    <cfRule type="expression" dxfId="194" priority="220" stopIfTrue="1">
      <formula>#REF!="OCULTAR"</formula>
    </cfRule>
  </conditionalFormatting>
  <conditionalFormatting sqref="J93">
    <cfRule type="expression" dxfId="193" priority="219" stopIfTrue="1">
      <formula>$BK$12="OCULTAR"</formula>
    </cfRule>
  </conditionalFormatting>
  <conditionalFormatting sqref="T101">
    <cfRule type="expression" dxfId="192" priority="218" stopIfTrue="1">
      <formula>$BQ$20="OCULTAR"</formula>
    </cfRule>
  </conditionalFormatting>
  <conditionalFormatting sqref="T101">
    <cfRule type="expression" dxfId="191" priority="217" stopIfTrue="1">
      <formula>#REF!="OCULTAR"</formula>
    </cfRule>
  </conditionalFormatting>
  <conditionalFormatting sqref="J101">
    <cfRule type="expression" dxfId="190" priority="216" stopIfTrue="1">
      <formula>$BK$12="OCULTAR"</formula>
    </cfRule>
  </conditionalFormatting>
  <conditionalFormatting sqref="T102:T105">
    <cfRule type="expression" dxfId="189" priority="215" stopIfTrue="1">
      <formula>$BQ$20="OCULTAR"</formula>
    </cfRule>
  </conditionalFormatting>
  <conditionalFormatting sqref="T102:T105">
    <cfRule type="expression" dxfId="188" priority="214" stopIfTrue="1">
      <formula>#REF!="OCULTAR"</formula>
    </cfRule>
  </conditionalFormatting>
  <conditionalFormatting sqref="J102:J105">
    <cfRule type="expression" dxfId="187" priority="213" stopIfTrue="1">
      <formula>$BK$12="OCULTAR"</formula>
    </cfRule>
  </conditionalFormatting>
  <conditionalFormatting sqref="B53">
    <cfRule type="expression" dxfId="186" priority="212" stopIfTrue="1">
      <formula>$BQ$20="OCULTAR"</formula>
    </cfRule>
  </conditionalFormatting>
  <conditionalFormatting sqref="J53">
    <cfRule type="expression" dxfId="185" priority="211" stopIfTrue="1">
      <formula>$BK$12="OCULTAR"</formula>
    </cfRule>
  </conditionalFormatting>
  <conditionalFormatting sqref="B56">
    <cfRule type="expression" dxfId="184" priority="210" stopIfTrue="1">
      <formula>$BQ$20="OCULTAR"</formula>
    </cfRule>
  </conditionalFormatting>
  <conditionalFormatting sqref="J56">
    <cfRule type="expression" dxfId="183" priority="209" stopIfTrue="1">
      <formula>$BK$12="OCULTAR"</formula>
    </cfRule>
  </conditionalFormatting>
  <conditionalFormatting sqref="P71:P72">
    <cfRule type="expression" dxfId="182" priority="208" stopIfTrue="1">
      <formula>$BQ$20="OCULTAR"</formula>
    </cfRule>
  </conditionalFormatting>
  <conditionalFormatting sqref="T112">
    <cfRule type="expression" dxfId="181" priority="207" stopIfTrue="1">
      <formula>$BQ$20="OCULTAR"</formula>
    </cfRule>
  </conditionalFormatting>
  <conditionalFormatting sqref="T112">
    <cfRule type="expression" dxfId="180" priority="206" stopIfTrue="1">
      <formula>#REF!="OCULTAR"</formula>
    </cfRule>
  </conditionalFormatting>
  <conditionalFormatting sqref="J197">
    <cfRule type="expression" dxfId="179" priority="126" stopIfTrue="1">
      <formula>$BK$12="OCULTAR"</formula>
    </cfRule>
  </conditionalFormatting>
  <conditionalFormatting sqref="T113:T168">
    <cfRule type="expression" dxfId="178" priority="204" stopIfTrue="1">
      <formula>$BQ$20="OCULTAR"</formula>
    </cfRule>
  </conditionalFormatting>
  <conditionalFormatting sqref="T113:T168 T174:T184">
    <cfRule type="expression" dxfId="177" priority="203" stopIfTrue="1">
      <formula>#REF!="OCULTAR"</formula>
    </cfRule>
  </conditionalFormatting>
  <conditionalFormatting sqref="J146">
    <cfRule type="expression" dxfId="176" priority="175" stopIfTrue="1">
      <formula>$BK$12="OCULTAR"</formula>
    </cfRule>
  </conditionalFormatting>
  <conditionalFormatting sqref="J112">
    <cfRule type="expression" dxfId="175" priority="201" stopIfTrue="1">
      <formula>$BK$12="OCULTAR"</formula>
    </cfRule>
  </conditionalFormatting>
  <conditionalFormatting sqref="J113">
    <cfRule type="expression" dxfId="174" priority="200" stopIfTrue="1">
      <formula>$BK$12="OCULTAR"</formula>
    </cfRule>
  </conditionalFormatting>
  <conditionalFormatting sqref="P114">
    <cfRule type="expression" dxfId="173" priority="198" stopIfTrue="1">
      <formula>$BQ$20="OCULTAR"</formula>
    </cfRule>
  </conditionalFormatting>
  <conditionalFormatting sqref="P115">
    <cfRule type="expression" dxfId="172" priority="196" stopIfTrue="1">
      <formula>$BQ$20="OCULTAR"</formula>
    </cfRule>
  </conditionalFormatting>
  <conditionalFormatting sqref="P116:P117">
    <cfRule type="expression" dxfId="171" priority="194" stopIfTrue="1">
      <formula>$BQ$20="OCULTAR"</formula>
    </cfRule>
  </conditionalFormatting>
  <conditionalFormatting sqref="J199">
    <cfRule type="expression" dxfId="170" priority="124" stopIfTrue="1">
      <formula>$BK$12="OCULTAR"</formula>
    </cfRule>
  </conditionalFormatting>
  <conditionalFormatting sqref="J118:J122">
    <cfRule type="expression" dxfId="169" priority="191" stopIfTrue="1">
      <formula>$BK$12="OCULTAR"</formula>
    </cfRule>
  </conditionalFormatting>
  <conditionalFormatting sqref="J123:J124">
    <cfRule type="expression" dxfId="168" priority="190" stopIfTrue="1">
      <formula>$BK$12="OCULTAR"</formula>
    </cfRule>
  </conditionalFormatting>
  <conditionalFormatting sqref="J125">
    <cfRule type="expression" dxfId="167" priority="189" stopIfTrue="1">
      <formula>$BK$12="OCULTAR"</formula>
    </cfRule>
  </conditionalFormatting>
  <conditionalFormatting sqref="J126">
    <cfRule type="expression" dxfId="166" priority="188" stopIfTrue="1">
      <formula>$BK$12="OCULTAR"</formula>
    </cfRule>
  </conditionalFormatting>
  <conditionalFormatting sqref="J127">
    <cfRule type="expression" dxfId="165" priority="187" stopIfTrue="1">
      <formula>$BK$12="OCULTAR"</formula>
    </cfRule>
  </conditionalFormatting>
  <conditionalFormatting sqref="J128">
    <cfRule type="expression" dxfId="164" priority="186" stopIfTrue="1">
      <formula>$BK$12="OCULTAR"</formula>
    </cfRule>
  </conditionalFormatting>
  <conditionalFormatting sqref="J129:J131">
    <cfRule type="expression" dxfId="163" priority="185" stopIfTrue="1">
      <formula>$BK$12="OCULTAR"</formula>
    </cfRule>
  </conditionalFormatting>
  <conditionalFormatting sqref="J132">
    <cfRule type="expression" dxfId="162" priority="184" stopIfTrue="1">
      <formula>$BK$12="OCULTAR"</formula>
    </cfRule>
  </conditionalFormatting>
  <conditionalFormatting sqref="J200">
    <cfRule type="expression" dxfId="161" priority="123" stopIfTrue="1">
      <formula>$BK$12="OCULTAR"</formula>
    </cfRule>
  </conditionalFormatting>
  <conditionalFormatting sqref="J133">
    <cfRule type="expression" dxfId="160" priority="182" stopIfTrue="1">
      <formula>$BK$12="OCULTAR"</formula>
    </cfRule>
  </conditionalFormatting>
  <conditionalFormatting sqref="J134:J135">
    <cfRule type="expression" dxfId="159" priority="181" stopIfTrue="1">
      <formula>$BK$12="OCULTAR"</formula>
    </cfRule>
  </conditionalFormatting>
  <conditionalFormatting sqref="J136">
    <cfRule type="expression" dxfId="158" priority="180" stopIfTrue="1">
      <formula>$BK$12="OCULTAR"</formula>
    </cfRule>
  </conditionalFormatting>
  <conditionalFormatting sqref="J137:J140">
    <cfRule type="expression" dxfId="157" priority="179" stopIfTrue="1">
      <formula>$BK$12="OCULTAR"</formula>
    </cfRule>
  </conditionalFormatting>
  <conditionalFormatting sqref="J141">
    <cfRule type="expression" dxfId="156" priority="178" stopIfTrue="1">
      <formula>$BK$12="OCULTAR"</formula>
    </cfRule>
  </conditionalFormatting>
  <conditionalFormatting sqref="J142:J144">
    <cfRule type="expression" dxfId="155" priority="177" stopIfTrue="1">
      <formula>$BK$12="OCULTAR"</formula>
    </cfRule>
  </conditionalFormatting>
  <conditionalFormatting sqref="J145">
    <cfRule type="expression" dxfId="154" priority="176" stopIfTrue="1">
      <formula>$BK$12="OCULTAR"</formula>
    </cfRule>
  </conditionalFormatting>
  <conditionalFormatting sqref="J147">
    <cfRule type="expression" dxfId="153" priority="174" stopIfTrue="1">
      <formula>$BK$12="OCULTAR"</formula>
    </cfRule>
  </conditionalFormatting>
  <conditionalFormatting sqref="J148:J151">
    <cfRule type="expression" dxfId="152" priority="173" stopIfTrue="1">
      <formula>$BK$12="OCULTAR"</formula>
    </cfRule>
  </conditionalFormatting>
  <conditionalFormatting sqref="J152">
    <cfRule type="expression" dxfId="151" priority="172" stopIfTrue="1">
      <formula>$BK$12="OCULTAR"</formula>
    </cfRule>
  </conditionalFormatting>
  <conditionalFormatting sqref="J153:J157">
    <cfRule type="expression" dxfId="150" priority="171" stopIfTrue="1">
      <formula>$BK$12="OCULTAR"</formula>
    </cfRule>
  </conditionalFormatting>
  <conditionalFormatting sqref="J158">
    <cfRule type="expression" dxfId="149" priority="170" stopIfTrue="1">
      <formula>$BK$12="OCULTAR"</formula>
    </cfRule>
  </conditionalFormatting>
  <conditionalFormatting sqref="J189:J192">
    <cfRule type="expression" dxfId="148" priority="132" stopIfTrue="1">
      <formula>$BK$12="OCULTAR"</formula>
    </cfRule>
  </conditionalFormatting>
  <conditionalFormatting sqref="J166">
    <cfRule type="expression" dxfId="147" priority="166" stopIfTrue="1">
      <formula>$BK$12="OCULTAR"</formula>
    </cfRule>
  </conditionalFormatting>
  <conditionalFormatting sqref="J167">
    <cfRule type="expression" dxfId="146" priority="165" stopIfTrue="1">
      <formula>$BK$12="OCULTAR"</formula>
    </cfRule>
  </conditionalFormatting>
  <conditionalFormatting sqref="J168">
    <cfRule type="expression" dxfId="145" priority="164" stopIfTrue="1">
      <formula>$BK$12="OCULTAR"</formula>
    </cfRule>
  </conditionalFormatting>
  <conditionalFormatting sqref="T169:T173">
    <cfRule type="expression" dxfId="144" priority="163" stopIfTrue="1">
      <formula>$BQ$20="OCULTAR"</formula>
    </cfRule>
  </conditionalFormatting>
  <conditionalFormatting sqref="T169:T173">
    <cfRule type="expression" dxfId="143" priority="162" stopIfTrue="1">
      <formula>#REF!="OCULTAR"</formula>
    </cfRule>
  </conditionalFormatting>
  <conditionalFormatting sqref="J174">
    <cfRule type="expression" dxfId="142" priority="160" stopIfTrue="1">
      <formula>$BK$12="OCULTAR"</formula>
    </cfRule>
  </conditionalFormatting>
  <conditionalFormatting sqref="J169:J173">
    <cfRule type="expression" dxfId="141" priority="159" stopIfTrue="1">
      <formula>$BK$12="OCULTAR"</formula>
    </cfRule>
  </conditionalFormatting>
  <conditionalFormatting sqref="J159:J165">
    <cfRule type="expression" dxfId="140" priority="158" stopIfTrue="1">
      <formula>$BK$12="OCULTAR"</formula>
    </cfRule>
  </conditionalFormatting>
  <conditionalFormatting sqref="J175">
    <cfRule type="expression" dxfId="139" priority="157" stopIfTrue="1">
      <formula>$BK$12="OCULTAR"</formula>
    </cfRule>
  </conditionalFormatting>
  <conditionalFormatting sqref="J176">
    <cfRule type="expression" dxfId="138" priority="156" stopIfTrue="1">
      <formula>$BK$12="OCULTAR"</formula>
    </cfRule>
  </conditionalFormatting>
  <conditionalFormatting sqref="B185">
    <cfRule type="expression" dxfId="137" priority="155" stopIfTrue="1">
      <formula>$BQ$20="OCULTAR"</formula>
    </cfRule>
  </conditionalFormatting>
  <conditionalFormatting sqref="T185">
    <cfRule type="expression" dxfId="136" priority="154" stopIfTrue="1">
      <formula>#REF!="OCULTAR"</formula>
    </cfRule>
  </conditionalFormatting>
  <conditionalFormatting sqref="J177">
    <cfRule type="expression" dxfId="135" priority="151" stopIfTrue="1">
      <formula>$BK$12="OCULTAR"</formula>
    </cfRule>
  </conditionalFormatting>
  <conditionalFormatting sqref="J178">
    <cfRule type="expression" dxfId="134" priority="150" stopIfTrue="1">
      <formula>$BK$12="OCULTAR"</formula>
    </cfRule>
  </conditionalFormatting>
  <conditionalFormatting sqref="J179:J182">
    <cfRule type="expression" dxfId="133" priority="149" stopIfTrue="1">
      <formula>$BK$12="OCULTAR"</formula>
    </cfRule>
  </conditionalFormatting>
  <conditionalFormatting sqref="J183">
    <cfRule type="expression" dxfId="132" priority="147" stopIfTrue="1">
      <formula>$BK$12="OCULTAR"</formula>
    </cfRule>
  </conditionalFormatting>
  <conditionalFormatting sqref="J184">
    <cfRule type="expression" dxfId="131" priority="146" stopIfTrue="1">
      <formula>$BK$12="OCULTAR"</formula>
    </cfRule>
  </conditionalFormatting>
  <conditionalFormatting sqref="J185">
    <cfRule type="expression" dxfId="130" priority="145" stopIfTrue="1">
      <formula>$BK$12="OCULTAR"</formula>
    </cfRule>
  </conditionalFormatting>
  <conditionalFormatting sqref="J186">
    <cfRule type="expression" dxfId="129" priority="144" stopIfTrue="1">
      <formula>$BK$12="OCULTAR"</formula>
    </cfRule>
  </conditionalFormatting>
  <conditionalFormatting sqref="B187">
    <cfRule type="expression" dxfId="128" priority="140" stopIfTrue="1">
      <formula>$BQ$20="OCULTAR"</formula>
    </cfRule>
  </conditionalFormatting>
  <conditionalFormatting sqref="J187">
    <cfRule type="expression" dxfId="127" priority="139" stopIfTrue="1">
      <formula>$BK$12="OCULTAR"</formula>
    </cfRule>
  </conditionalFormatting>
  <conditionalFormatting sqref="J188">
    <cfRule type="expression" dxfId="126" priority="138" stopIfTrue="1">
      <formula>$BK$12="OCULTAR"</formula>
    </cfRule>
  </conditionalFormatting>
  <conditionalFormatting sqref="J198">
    <cfRule type="expression" dxfId="125" priority="125" stopIfTrue="1">
      <formula>$BK$12="OCULTAR"</formula>
    </cfRule>
  </conditionalFormatting>
  <conditionalFormatting sqref="T189:T192">
    <cfRule type="expression" dxfId="124" priority="133" stopIfTrue="1">
      <formula>$BQ$20="OCULTAR"</formula>
    </cfRule>
  </conditionalFormatting>
  <conditionalFormatting sqref="J194">
    <cfRule type="expression" dxfId="123" priority="130" stopIfTrue="1">
      <formula>$BK$12="OCULTAR"</formula>
    </cfRule>
  </conditionalFormatting>
  <conditionalFormatting sqref="J193">
    <cfRule type="expression" dxfId="122" priority="129" stopIfTrue="1">
      <formula>$BK$12="OCULTAR"</formula>
    </cfRule>
  </conditionalFormatting>
  <conditionalFormatting sqref="J195">
    <cfRule type="expression" dxfId="121" priority="128" stopIfTrue="1">
      <formula>$BK$12="OCULTAR"</formula>
    </cfRule>
  </conditionalFormatting>
  <conditionalFormatting sqref="J196">
    <cfRule type="expression" dxfId="120" priority="127" stopIfTrue="1">
      <formula>$BK$12="OCULTAR"</formula>
    </cfRule>
  </conditionalFormatting>
  <conditionalFormatting sqref="J202">
    <cfRule type="expression" dxfId="119" priority="122" stopIfTrue="1">
      <formula>$BK$12="OCULTAR"</formula>
    </cfRule>
  </conditionalFormatting>
  <conditionalFormatting sqref="T201">
    <cfRule type="expression" dxfId="118" priority="121" stopIfTrue="1">
      <formula>$BE$25="OCULTAR"</formula>
    </cfRule>
  </conditionalFormatting>
  <conditionalFormatting sqref="B201">
    <cfRule type="expression" dxfId="117" priority="120" stopIfTrue="1">
      <formula>$BE$25="OCULTAR"</formula>
    </cfRule>
  </conditionalFormatting>
  <conditionalFormatting sqref="J201">
    <cfRule type="expression" dxfId="116" priority="119" stopIfTrue="1">
      <formula>$BK$12="OCULTAR"</formula>
    </cfRule>
  </conditionalFormatting>
  <conditionalFormatting sqref="J203:J204">
    <cfRule type="expression" dxfId="115" priority="118" stopIfTrue="1">
      <formula>$BK$12="OCULTAR"</formula>
    </cfRule>
  </conditionalFormatting>
  <conditionalFormatting sqref="J206">
    <cfRule type="expression" dxfId="114" priority="117" stopIfTrue="1">
      <formula>$BK$12="OCULTAR"</formula>
    </cfRule>
  </conditionalFormatting>
  <conditionalFormatting sqref="J207">
    <cfRule type="expression" dxfId="113" priority="115" stopIfTrue="1">
      <formula>$BK$12="OCULTAR"</formula>
    </cfRule>
  </conditionalFormatting>
  <conditionalFormatting sqref="J205">
    <cfRule type="expression" dxfId="112" priority="114" stopIfTrue="1">
      <formula>$BK$12="OCULTAR"</formula>
    </cfRule>
  </conditionalFormatting>
  <conditionalFormatting sqref="J208">
    <cfRule type="expression" dxfId="111" priority="113" stopIfTrue="1">
      <formula>$BK$12="OCULTAR"</formula>
    </cfRule>
  </conditionalFormatting>
  <conditionalFormatting sqref="J209">
    <cfRule type="expression" dxfId="110" priority="112" stopIfTrue="1">
      <formula>$BK$12="OCULTAR"</formula>
    </cfRule>
  </conditionalFormatting>
  <conditionalFormatting sqref="J210:J213">
    <cfRule type="expression" dxfId="109" priority="111" stopIfTrue="1">
      <formula>$BK$12="OCULTAR"</formula>
    </cfRule>
  </conditionalFormatting>
  <conditionalFormatting sqref="J214">
    <cfRule type="expression" dxfId="108" priority="110" stopIfTrue="1">
      <formula>$BK$12="OCULTAR"</formula>
    </cfRule>
  </conditionalFormatting>
  <conditionalFormatting sqref="J215:J216">
    <cfRule type="expression" dxfId="107" priority="109" stopIfTrue="1">
      <formula>$BK$12="OCULTAR"</formula>
    </cfRule>
  </conditionalFormatting>
  <conditionalFormatting sqref="J218">
    <cfRule type="expression" dxfId="106" priority="107" stopIfTrue="1">
      <formula>$BK$12="OCULTAR"</formula>
    </cfRule>
  </conditionalFormatting>
  <conditionalFormatting sqref="J219:J221">
    <cfRule type="expression" dxfId="105" priority="106" stopIfTrue="1">
      <formula>$BK$12="OCULTAR"</formula>
    </cfRule>
  </conditionalFormatting>
  <conditionalFormatting sqref="J222">
    <cfRule type="expression" dxfId="104" priority="105" stopIfTrue="1">
      <formula>$BK$12="OCULTAR"</formula>
    </cfRule>
  </conditionalFormatting>
  <conditionalFormatting sqref="J223">
    <cfRule type="expression" dxfId="103" priority="104" stopIfTrue="1">
      <formula>$BK$12="OCULTAR"</formula>
    </cfRule>
  </conditionalFormatting>
  <conditionalFormatting sqref="J224:J225">
    <cfRule type="expression" dxfId="102" priority="103" stopIfTrue="1">
      <formula>$BK$12="OCULTAR"</formula>
    </cfRule>
  </conditionalFormatting>
  <conditionalFormatting sqref="J226">
    <cfRule type="expression" dxfId="101" priority="102" stopIfTrue="1">
      <formula>$BK$12="OCULTAR"</formula>
    </cfRule>
  </conditionalFormatting>
  <conditionalFormatting sqref="J227">
    <cfRule type="expression" dxfId="100" priority="101" stopIfTrue="1">
      <formula>$BK$12="OCULTAR"</formula>
    </cfRule>
  </conditionalFormatting>
  <conditionalFormatting sqref="J228">
    <cfRule type="expression" dxfId="99" priority="100" stopIfTrue="1">
      <formula>$BK$12="OCULTAR"</formula>
    </cfRule>
  </conditionalFormatting>
  <conditionalFormatting sqref="J229">
    <cfRule type="expression" dxfId="98" priority="99" stopIfTrue="1">
      <formula>$BK$12="OCULTAR"</formula>
    </cfRule>
  </conditionalFormatting>
  <conditionalFormatting sqref="J230">
    <cfRule type="expression" dxfId="97" priority="98" stopIfTrue="1">
      <formula>$BK$12="OCULTAR"</formula>
    </cfRule>
  </conditionalFormatting>
  <conditionalFormatting sqref="J217">
    <cfRule type="expression" dxfId="96" priority="97" stopIfTrue="1">
      <formula>$BK$12="OCULTAR"</formula>
    </cfRule>
  </conditionalFormatting>
  <conditionalFormatting sqref="T231:T233">
    <cfRule type="expression" dxfId="95" priority="94" stopIfTrue="1">
      <formula>$BQ$20="OCULTAR"</formula>
    </cfRule>
  </conditionalFormatting>
  <conditionalFormatting sqref="J231:J233">
    <cfRule type="expression" dxfId="94" priority="93" stopIfTrue="1">
      <formula>$BK$12="OCULTAR"</formula>
    </cfRule>
  </conditionalFormatting>
  <conditionalFormatting sqref="J234">
    <cfRule type="expression" dxfId="93" priority="92" stopIfTrue="1">
      <formula>$BK$12="OCULTAR"</formula>
    </cfRule>
  </conditionalFormatting>
  <conditionalFormatting sqref="J235">
    <cfRule type="expression" dxfId="92" priority="89" stopIfTrue="1">
      <formula>$BK$12="OCULTAR"</formula>
    </cfRule>
  </conditionalFormatting>
  <conditionalFormatting sqref="P235">
    <cfRule type="expression" dxfId="91" priority="88" stopIfTrue="1">
      <formula>$BK$12="OCULTAR"</formula>
    </cfRule>
  </conditionalFormatting>
  <conditionalFormatting sqref="J236">
    <cfRule type="expression" dxfId="90" priority="85" stopIfTrue="1">
      <formula>$BK$12="OCULTAR"</formula>
    </cfRule>
  </conditionalFormatting>
  <conditionalFormatting sqref="J237">
    <cfRule type="expression" dxfId="89" priority="84" stopIfTrue="1">
      <formula>$BK$12="OCULTAR"</formula>
    </cfRule>
  </conditionalFormatting>
  <conditionalFormatting sqref="J238">
    <cfRule type="expression" dxfId="88" priority="83" stopIfTrue="1">
      <formula>$BK$12="OCULTAR"</formula>
    </cfRule>
  </conditionalFormatting>
  <conditionalFormatting sqref="J239">
    <cfRule type="expression" dxfId="87" priority="82" stopIfTrue="1">
      <formula>$BK$12="OCULTAR"</formula>
    </cfRule>
  </conditionalFormatting>
  <conditionalFormatting sqref="J240">
    <cfRule type="expression" dxfId="86" priority="81" stopIfTrue="1">
      <formula>$BK$12="OCULTAR"</formula>
    </cfRule>
  </conditionalFormatting>
  <conditionalFormatting sqref="J241:J243">
    <cfRule type="expression" dxfId="85" priority="80" stopIfTrue="1">
      <formula>$BK$12="OCULTAR"</formula>
    </cfRule>
  </conditionalFormatting>
  <conditionalFormatting sqref="J245:J248">
    <cfRule type="expression" dxfId="84" priority="79" stopIfTrue="1">
      <formula>$BK$12="OCULTAR"</formula>
    </cfRule>
  </conditionalFormatting>
  <conditionalFormatting sqref="J249">
    <cfRule type="expression" dxfId="83" priority="78" stopIfTrue="1">
      <formula>$BK$12="OCULTAR"</formula>
    </cfRule>
  </conditionalFormatting>
  <conditionalFormatting sqref="J250">
    <cfRule type="expression" dxfId="82" priority="77" stopIfTrue="1">
      <formula>$BK$12="OCULTAR"</formula>
    </cfRule>
  </conditionalFormatting>
  <conditionalFormatting sqref="J251">
    <cfRule type="expression" dxfId="81" priority="76" stopIfTrue="1">
      <formula>$BK$12="OCULTAR"</formula>
    </cfRule>
  </conditionalFormatting>
  <conditionalFormatting sqref="J252">
    <cfRule type="expression" dxfId="80" priority="75" stopIfTrue="1">
      <formula>$BK$12="OCULTAR"</formula>
    </cfRule>
  </conditionalFormatting>
  <conditionalFormatting sqref="J253">
    <cfRule type="expression" dxfId="79" priority="74" stopIfTrue="1">
      <formula>$BK$12="OCULTAR"</formula>
    </cfRule>
  </conditionalFormatting>
  <conditionalFormatting sqref="J255">
    <cfRule type="expression" dxfId="78" priority="72" stopIfTrue="1">
      <formula>$BK$12="OCULTAR"</formula>
    </cfRule>
  </conditionalFormatting>
  <conditionalFormatting sqref="J254">
    <cfRule type="expression" dxfId="77" priority="71" stopIfTrue="1">
      <formula>$BK$12="OCULTAR"</formula>
    </cfRule>
  </conditionalFormatting>
  <conditionalFormatting sqref="J258">
    <cfRule type="expression" dxfId="76" priority="70" stopIfTrue="1">
      <formula>$BK$12="OCULTAR"</formula>
    </cfRule>
  </conditionalFormatting>
  <conditionalFormatting sqref="J259">
    <cfRule type="expression" dxfId="75" priority="69" stopIfTrue="1">
      <formula>$BK$12="OCULTAR"</formula>
    </cfRule>
  </conditionalFormatting>
  <conditionalFormatting sqref="J257">
    <cfRule type="expression" dxfId="74" priority="68" stopIfTrue="1">
      <formula>$BK$12="OCULTAR"</formula>
    </cfRule>
  </conditionalFormatting>
  <conditionalFormatting sqref="J260">
    <cfRule type="expression" dxfId="73" priority="67" stopIfTrue="1">
      <formula>$BK$12="OCULTAR"</formula>
    </cfRule>
  </conditionalFormatting>
  <conditionalFormatting sqref="J261">
    <cfRule type="expression" dxfId="72" priority="66" stopIfTrue="1">
      <formula>$BK$12="OCULTAR"</formula>
    </cfRule>
  </conditionalFormatting>
  <conditionalFormatting sqref="J262">
    <cfRule type="expression" dxfId="71" priority="65" stopIfTrue="1">
      <formula>$BK$12="OCULTAR"</formula>
    </cfRule>
  </conditionalFormatting>
  <conditionalFormatting sqref="J263:J264">
    <cfRule type="expression" dxfId="70" priority="64" stopIfTrue="1">
      <formula>$BK$12="OCULTAR"</formula>
    </cfRule>
  </conditionalFormatting>
  <conditionalFormatting sqref="J265">
    <cfRule type="expression" dxfId="69" priority="63" stopIfTrue="1">
      <formula>$BK$12="OCULTAR"</formula>
    </cfRule>
  </conditionalFormatting>
  <conditionalFormatting sqref="J266">
    <cfRule type="expression" dxfId="68" priority="62" stopIfTrue="1">
      <formula>$BK$12="OCULTAR"</formula>
    </cfRule>
  </conditionalFormatting>
  <conditionalFormatting sqref="J267:J270">
    <cfRule type="expression" dxfId="67" priority="61" stopIfTrue="1">
      <formula>$BK$12="OCULTAR"</formula>
    </cfRule>
  </conditionalFormatting>
  <conditionalFormatting sqref="J271">
    <cfRule type="expression" dxfId="66" priority="60" stopIfTrue="1">
      <formula>$BK$12="OCULTAR"</formula>
    </cfRule>
  </conditionalFormatting>
  <conditionalFormatting sqref="J274">
    <cfRule type="expression" dxfId="65" priority="59" stopIfTrue="1">
      <formula>$BK$12="OCULTAR"</formula>
    </cfRule>
  </conditionalFormatting>
  <conditionalFormatting sqref="J275">
    <cfRule type="expression" dxfId="64" priority="58" stopIfTrue="1">
      <formula>$BK$12="OCULTAR"</formula>
    </cfRule>
  </conditionalFormatting>
  <conditionalFormatting sqref="J276:J280">
    <cfRule type="expression" dxfId="63" priority="57" stopIfTrue="1">
      <formula>$BK$12="OCULTAR"</formula>
    </cfRule>
  </conditionalFormatting>
  <conditionalFormatting sqref="J281:J282">
    <cfRule type="expression" dxfId="62" priority="56" stopIfTrue="1">
      <formula>$BK$12="OCULTAR"</formula>
    </cfRule>
  </conditionalFormatting>
  <conditionalFormatting sqref="J286:J288">
    <cfRule type="expression" dxfId="61" priority="55" stopIfTrue="1">
      <formula>$BK$12="OCULTAR"</formula>
    </cfRule>
  </conditionalFormatting>
  <conditionalFormatting sqref="J283">
    <cfRule type="expression" dxfId="60" priority="54" stopIfTrue="1">
      <formula>$BK$12="OCULTAR"</formula>
    </cfRule>
  </conditionalFormatting>
  <conditionalFormatting sqref="J284">
    <cfRule type="expression" dxfId="59" priority="53" stopIfTrue="1">
      <formula>$BK$12="OCULTAR"</formula>
    </cfRule>
  </conditionalFormatting>
  <conditionalFormatting sqref="J285">
    <cfRule type="expression" dxfId="58" priority="52" stopIfTrue="1">
      <formula>$BK$12="OCULTAR"</formula>
    </cfRule>
  </conditionalFormatting>
  <conditionalFormatting sqref="J289">
    <cfRule type="expression" dxfId="57" priority="51" stopIfTrue="1">
      <formula>$BK$12="OCULTAR"</formula>
    </cfRule>
  </conditionalFormatting>
  <conditionalFormatting sqref="J290">
    <cfRule type="expression" dxfId="56" priority="50" stopIfTrue="1">
      <formula>$BK$12="OCULTAR"</formula>
    </cfRule>
  </conditionalFormatting>
  <conditionalFormatting sqref="J291">
    <cfRule type="expression" dxfId="55" priority="49" stopIfTrue="1">
      <formula>$BK$12="OCULTAR"</formula>
    </cfRule>
  </conditionalFormatting>
  <conditionalFormatting sqref="J292">
    <cfRule type="expression" dxfId="54" priority="48" stopIfTrue="1">
      <formula>$BK$12="OCULTAR"</formula>
    </cfRule>
  </conditionalFormatting>
  <conditionalFormatting sqref="J293:J294">
    <cfRule type="expression" dxfId="53" priority="47" stopIfTrue="1">
      <formula>$BK$12="OCULTAR"</formula>
    </cfRule>
  </conditionalFormatting>
  <conditionalFormatting sqref="J295">
    <cfRule type="expression" dxfId="52" priority="46" stopIfTrue="1">
      <formula>$BK$12="OCULTAR"</formula>
    </cfRule>
  </conditionalFormatting>
  <conditionalFormatting sqref="J296">
    <cfRule type="expression" dxfId="51" priority="45" stopIfTrue="1">
      <formula>$BK$12="OCULTAR"</formula>
    </cfRule>
  </conditionalFormatting>
  <conditionalFormatting sqref="J297">
    <cfRule type="expression" dxfId="50" priority="44" stopIfTrue="1">
      <formula>$BK$12="OCULTAR"</formula>
    </cfRule>
  </conditionalFormatting>
  <conditionalFormatting sqref="J298">
    <cfRule type="expression" dxfId="49" priority="43" stopIfTrue="1">
      <formula>$BK$12="OCULTAR"</formula>
    </cfRule>
  </conditionalFormatting>
  <conditionalFormatting sqref="J299:J300">
    <cfRule type="expression" dxfId="48" priority="42" stopIfTrue="1">
      <formula>$BK$12="OCULTAR"</formula>
    </cfRule>
  </conditionalFormatting>
  <conditionalFormatting sqref="J301">
    <cfRule type="expression" dxfId="47" priority="41" stopIfTrue="1">
      <formula>$BK$12="OCULTAR"</formula>
    </cfRule>
  </conditionalFormatting>
  <conditionalFormatting sqref="J302">
    <cfRule type="expression" dxfId="46" priority="40" stopIfTrue="1">
      <formula>$BK$12="OCULTAR"</formula>
    </cfRule>
  </conditionalFormatting>
  <conditionalFormatting sqref="J303:J309">
    <cfRule type="expression" dxfId="45" priority="39" stopIfTrue="1">
      <formula>$BK$12="OCULTAR"</formula>
    </cfRule>
  </conditionalFormatting>
  <conditionalFormatting sqref="J310:J313">
    <cfRule type="expression" dxfId="44" priority="38" stopIfTrue="1">
      <formula>$BK$12="OCULTAR"</formula>
    </cfRule>
  </conditionalFormatting>
  <conditionalFormatting sqref="J314:J316">
    <cfRule type="expression" dxfId="43" priority="37" stopIfTrue="1">
      <formula>$BK$12="OCULTAR"</formula>
    </cfRule>
  </conditionalFormatting>
  <conditionalFormatting sqref="J317">
    <cfRule type="expression" dxfId="42" priority="36" stopIfTrue="1">
      <formula>$BK$12="OCULTAR"</formula>
    </cfRule>
  </conditionalFormatting>
  <conditionalFormatting sqref="J319">
    <cfRule type="expression" dxfId="41" priority="35" stopIfTrue="1">
      <formula>$BK$12="OCULTAR"</formula>
    </cfRule>
  </conditionalFormatting>
  <conditionalFormatting sqref="J318">
    <cfRule type="expression" dxfId="40" priority="34" stopIfTrue="1">
      <formula>$BK$12="OCULTAR"</formula>
    </cfRule>
  </conditionalFormatting>
  <conditionalFormatting sqref="J320:J321">
    <cfRule type="expression" dxfId="39" priority="33" stopIfTrue="1">
      <formula>$BK$12="OCULTAR"</formula>
    </cfRule>
  </conditionalFormatting>
  <conditionalFormatting sqref="J328">
    <cfRule type="expression" dxfId="38" priority="32" stopIfTrue="1">
      <formula>$BK$12="OCULTAR"</formula>
    </cfRule>
  </conditionalFormatting>
  <conditionalFormatting sqref="J329:J330 J332:J334">
    <cfRule type="expression" dxfId="37" priority="31" stopIfTrue="1">
      <formula>$BK$12="OCULTAR"</formula>
    </cfRule>
  </conditionalFormatting>
  <conditionalFormatting sqref="J322">
    <cfRule type="expression" dxfId="36" priority="30" stopIfTrue="1">
      <formula>$BK$12="OCULTAR"</formula>
    </cfRule>
  </conditionalFormatting>
  <conditionalFormatting sqref="J323">
    <cfRule type="expression" dxfId="35" priority="29" stopIfTrue="1">
      <formula>$BK$12="OCULTAR"</formula>
    </cfRule>
  </conditionalFormatting>
  <conditionalFormatting sqref="J324">
    <cfRule type="expression" dxfId="34" priority="28" stopIfTrue="1">
      <formula>$BK$12="OCULTAR"</formula>
    </cfRule>
  </conditionalFormatting>
  <conditionalFormatting sqref="J326">
    <cfRule type="expression" dxfId="33" priority="27" stopIfTrue="1">
      <formula>$BK$12="OCULTAR"</formula>
    </cfRule>
  </conditionalFormatting>
  <conditionalFormatting sqref="J327">
    <cfRule type="expression" dxfId="32" priority="26" stopIfTrue="1">
      <formula>$BK$12="OCULTAR"</formula>
    </cfRule>
  </conditionalFormatting>
  <conditionalFormatting sqref="J336">
    <cfRule type="expression" dxfId="31" priority="25" stopIfTrue="1">
      <formula>$BK$12="OCULTAR"</formula>
    </cfRule>
  </conditionalFormatting>
  <conditionalFormatting sqref="J337:J338">
    <cfRule type="expression" dxfId="30" priority="24" stopIfTrue="1">
      <formula>$BK$12="OCULTAR"</formula>
    </cfRule>
  </conditionalFormatting>
  <conditionalFormatting sqref="J339:J340">
    <cfRule type="expression" dxfId="29" priority="23" stopIfTrue="1">
      <formula>$BK$12="OCULTAR"</formula>
    </cfRule>
  </conditionalFormatting>
  <conditionalFormatting sqref="J341">
    <cfRule type="expression" dxfId="28" priority="22" stopIfTrue="1">
      <formula>$BK$12="OCULTAR"</formula>
    </cfRule>
  </conditionalFormatting>
  <conditionalFormatting sqref="J342:J343">
    <cfRule type="expression" dxfId="27" priority="21" stopIfTrue="1">
      <formula>$BK$12="OCULTAR"</formula>
    </cfRule>
  </conditionalFormatting>
  <conditionalFormatting sqref="J46">
    <cfRule type="expression" dxfId="26" priority="20" stopIfTrue="1">
      <formula>$BK$12="OCULTAR"</formula>
    </cfRule>
  </conditionalFormatting>
  <conditionalFormatting sqref="P249">
    <cfRule type="expression" dxfId="25" priority="18" stopIfTrue="1">
      <formula>$BK$12="OCULTAR"</formula>
    </cfRule>
  </conditionalFormatting>
  <conditionalFormatting sqref="J57">
    <cfRule type="expression" dxfId="24" priority="15" stopIfTrue="1">
      <formula>$BK$12="OCULTAR"</formula>
    </cfRule>
  </conditionalFormatting>
  <conditionalFormatting sqref="J58">
    <cfRule type="expression" dxfId="23" priority="14" stopIfTrue="1">
      <formula>$BK$12="OCULTAR"</formula>
    </cfRule>
  </conditionalFormatting>
  <conditionalFormatting sqref="J59">
    <cfRule type="expression" dxfId="22" priority="13" stopIfTrue="1">
      <formula>$BK$12="OCULTAR"</formula>
    </cfRule>
  </conditionalFormatting>
  <conditionalFormatting sqref="J60">
    <cfRule type="expression" dxfId="21" priority="12" stopIfTrue="1">
      <formula>$BK$12="OCULTAR"</formula>
    </cfRule>
  </conditionalFormatting>
  <conditionalFormatting sqref="J61:J65">
    <cfRule type="expression" dxfId="20" priority="11" stopIfTrue="1">
      <formula>$BK$12="OCULTAR"</formula>
    </cfRule>
  </conditionalFormatting>
  <conditionalFormatting sqref="J71:J72">
    <cfRule type="expression" dxfId="19" priority="10" stopIfTrue="1">
      <formula>$BK$12="OCULTAR"</formula>
    </cfRule>
  </conditionalFormatting>
  <conditionalFormatting sqref="J114">
    <cfRule type="expression" dxfId="18" priority="9" stopIfTrue="1">
      <formula>$BK$12="OCULTAR"</formula>
    </cfRule>
  </conditionalFormatting>
  <conditionalFormatting sqref="J115">
    <cfRule type="expression" dxfId="17" priority="8" stopIfTrue="1">
      <formula>$BK$12="OCULTAR"</formula>
    </cfRule>
  </conditionalFormatting>
  <conditionalFormatting sqref="J116">
    <cfRule type="expression" dxfId="16" priority="7" stopIfTrue="1">
      <formula>$BK$12="OCULTAR"</formula>
    </cfRule>
  </conditionalFormatting>
  <conditionalFormatting sqref="J117">
    <cfRule type="expression" dxfId="15" priority="6" stopIfTrue="1">
      <formula>$BK$12="OCULTAR"</formula>
    </cfRule>
  </conditionalFormatting>
  <conditionalFormatting sqref="J67">
    <cfRule type="expression" dxfId="14" priority="5" stopIfTrue="1">
      <formula>$BK$12="OCULTAR"</formula>
    </cfRule>
  </conditionalFormatting>
  <conditionalFormatting sqref="J37">
    <cfRule type="expression" dxfId="13" priority="4" stopIfTrue="1">
      <formula>$BK$12="OCULTAR"</formula>
    </cfRule>
  </conditionalFormatting>
  <conditionalFormatting sqref="J27">
    <cfRule type="expression" dxfId="12" priority="3" stopIfTrue="1">
      <formula>$BK$12="OCULTAR"</formula>
    </cfRule>
  </conditionalFormatting>
  <conditionalFormatting sqref="J331">
    <cfRule type="expression" dxfId="11" priority="2" stopIfTrue="1">
      <formula>$BK$12="OCULTAR"</formula>
    </cfRule>
  </conditionalFormatting>
  <conditionalFormatting sqref="P250">
    <cfRule type="expression" dxfId="10" priority="1" stopIfTrue="1">
      <formula>$BK$12="OCULTAR"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selection activeCell="H10" sqref="H10"/>
    </sheetView>
  </sheetViews>
  <sheetFormatPr defaultRowHeight="15" x14ac:dyDescent="0.25"/>
  <cols>
    <col min="1" max="1" width="16.7109375" style="75" customWidth="1"/>
    <col min="2" max="2" width="10.85546875" style="75" customWidth="1"/>
    <col min="3" max="16384" width="9.140625" style="75"/>
  </cols>
  <sheetData>
    <row r="1" spans="1:9" x14ac:dyDescent="0.25">
      <c r="A1" s="75" t="s">
        <v>877</v>
      </c>
      <c r="B1" s="76">
        <f>Classe!$B$6</f>
        <v>0</v>
      </c>
    </row>
    <row r="2" spans="1:9" x14ac:dyDescent="0.25">
      <c r="B2" s="75" t="str">
        <f>IF($B$1=0,"-",IFERROR(VLOOKUP($B$1,$B$11:$C$216,2,FALSE),"Estado"))</f>
        <v>-</v>
      </c>
    </row>
    <row r="3" spans="1:9" x14ac:dyDescent="0.25">
      <c r="A3" s="75" t="s">
        <v>659</v>
      </c>
      <c r="B3" s="75" t="str">
        <f>IF(Classe!$L$6="-","",Classe!$L$6)</f>
        <v/>
      </c>
    </row>
    <row r="4" spans="1:9" x14ac:dyDescent="0.25">
      <c r="A4" s="75" t="s">
        <v>882</v>
      </c>
      <c r="B4" s="75" t="str">
        <f>IF(B2="-","",IF(OR(B2="Estado",OR(B2="Não")),$C$4,$C$5))</f>
        <v/>
      </c>
      <c r="C4" s="77"/>
    </row>
    <row r="5" spans="1:9" x14ac:dyDescent="0.25">
      <c r="C5" s="75" t="s">
        <v>899</v>
      </c>
    </row>
    <row r="6" spans="1:9" x14ac:dyDescent="0.25">
      <c r="C6" t="s">
        <v>900</v>
      </c>
    </row>
    <row r="7" spans="1:9" x14ac:dyDescent="0.25">
      <c r="C7" t="s">
        <v>895</v>
      </c>
    </row>
    <row r="8" spans="1:9" x14ac:dyDescent="0.25">
      <c r="C8" s="90"/>
    </row>
    <row r="9" spans="1:9" x14ac:dyDescent="0.25">
      <c r="D9" s="197" t="s">
        <v>659</v>
      </c>
      <c r="E9" s="198"/>
      <c r="F9" s="198"/>
      <c r="G9" s="199"/>
    </row>
    <row r="10" spans="1:9" x14ac:dyDescent="0.25">
      <c r="A10" s="78"/>
      <c r="B10" s="79" t="s">
        <v>878</v>
      </c>
      <c r="C10" s="79" t="s">
        <v>659</v>
      </c>
      <c r="D10" s="80">
        <v>1</v>
      </c>
      <c r="E10" s="80">
        <v>2</v>
      </c>
      <c r="F10" s="80">
        <v>3</v>
      </c>
      <c r="G10" s="81">
        <v>4</v>
      </c>
      <c r="I10" s="77"/>
    </row>
    <row r="11" spans="1:9" x14ac:dyDescent="0.25">
      <c r="A11" s="82">
        <v>1</v>
      </c>
      <c r="B11" s="20" t="s">
        <v>30</v>
      </c>
      <c r="C11" s="83" t="str">
        <f>IF($B$3&gt;=5,"Estado",IF($B$3=$G$10,G11,IF($B$3=$F$10,F11,IF($B$3=$E$10,E11,D11))))</f>
        <v>Estado</v>
      </c>
      <c r="D11" s="87" t="s">
        <v>880</v>
      </c>
      <c r="E11" s="84" t="s">
        <v>879</v>
      </c>
      <c r="F11" s="94" t="s">
        <v>880</v>
      </c>
      <c r="G11" s="84" t="s">
        <v>879</v>
      </c>
    </row>
    <row r="12" spans="1:9" x14ac:dyDescent="0.25">
      <c r="A12" s="85">
        <v>2</v>
      </c>
      <c r="B12" s="20" t="s">
        <v>32</v>
      </c>
      <c r="C12" s="83" t="str">
        <f t="shared" ref="C12:C75" si="0">IF($B$3&gt;=5,"Estado",IF($B$3=$G$10,G12,IF($B$3=$F$10,F12,IF($B$3=$E$10,E12,D12))))</f>
        <v>Estado</v>
      </c>
      <c r="D12" s="87" t="s">
        <v>880</v>
      </c>
      <c r="E12" s="84" t="s">
        <v>879</v>
      </c>
      <c r="F12" s="94" t="s">
        <v>880</v>
      </c>
      <c r="G12" s="84" t="s">
        <v>879</v>
      </c>
    </row>
    <row r="13" spans="1:9" x14ac:dyDescent="0.25">
      <c r="A13" s="86">
        <v>3</v>
      </c>
      <c r="B13" s="20" t="s">
        <v>34</v>
      </c>
      <c r="C13" s="83" t="str">
        <f t="shared" si="0"/>
        <v>Estado</v>
      </c>
      <c r="D13" s="87" t="s">
        <v>880</v>
      </c>
      <c r="E13" s="84" t="s">
        <v>879</v>
      </c>
      <c r="F13" s="94" t="s">
        <v>880</v>
      </c>
      <c r="G13" s="84" t="s">
        <v>879</v>
      </c>
    </row>
    <row r="14" spans="1:9" x14ac:dyDescent="0.25">
      <c r="A14" s="85">
        <v>4</v>
      </c>
      <c r="B14" s="20" t="s">
        <v>68</v>
      </c>
      <c r="C14" s="83" t="str">
        <f t="shared" si="0"/>
        <v>Estado</v>
      </c>
      <c r="D14" s="87" t="s">
        <v>880</v>
      </c>
      <c r="E14" s="84" t="s">
        <v>879</v>
      </c>
      <c r="F14" s="93" t="s">
        <v>879</v>
      </c>
      <c r="G14" s="84" t="s">
        <v>879</v>
      </c>
    </row>
    <row r="15" spans="1:9" x14ac:dyDescent="0.25">
      <c r="A15" s="85">
        <v>5</v>
      </c>
      <c r="B15" s="20" t="s">
        <v>72</v>
      </c>
      <c r="C15" s="83" t="str">
        <f t="shared" si="0"/>
        <v>Estado</v>
      </c>
      <c r="D15" s="87" t="s">
        <v>880</v>
      </c>
      <c r="E15" s="87" t="s">
        <v>880</v>
      </c>
      <c r="F15" s="84" t="s">
        <v>879</v>
      </c>
      <c r="G15" s="87" t="s">
        <v>880</v>
      </c>
    </row>
    <row r="16" spans="1:9" x14ac:dyDescent="0.25">
      <c r="A16" s="85">
        <v>6</v>
      </c>
      <c r="B16" s="20" t="s">
        <v>74</v>
      </c>
      <c r="C16" s="83" t="str">
        <f t="shared" si="0"/>
        <v>Estado</v>
      </c>
      <c r="D16" s="87" t="s">
        <v>880</v>
      </c>
      <c r="E16" s="84" t="s">
        <v>879</v>
      </c>
      <c r="F16" s="93" t="s">
        <v>879</v>
      </c>
      <c r="G16" s="84" t="s">
        <v>879</v>
      </c>
    </row>
    <row r="17" spans="1:7" x14ac:dyDescent="0.25">
      <c r="A17" s="85">
        <v>7</v>
      </c>
      <c r="B17" s="20" t="s">
        <v>78</v>
      </c>
      <c r="C17" s="83" t="str">
        <f t="shared" si="0"/>
        <v>Estado</v>
      </c>
      <c r="D17" s="87" t="s">
        <v>880</v>
      </c>
      <c r="E17" s="87" t="s">
        <v>880</v>
      </c>
      <c r="F17" s="84" t="s">
        <v>879</v>
      </c>
      <c r="G17" s="84" t="s">
        <v>879</v>
      </c>
    </row>
    <row r="18" spans="1:7" x14ac:dyDescent="0.25">
      <c r="A18" s="85">
        <v>8</v>
      </c>
      <c r="B18" s="20" t="s">
        <v>80</v>
      </c>
      <c r="C18" s="83" t="str">
        <f t="shared" si="0"/>
        <v>Estado</v>
      </c>
      <c r="D18" s="84" t="s">
        <v>879</v>
      </c>
      <c r="E18" s="84" t="s">
        <v>879</v>
      </c>
      <c r="F18" s="94" t="s">
        <v>880</v>
      </c>
      <c r="G18" s="84" t="s">
        <v>879</v>
      </c>
    </row>
    <row r="19" spans="1:7" x14ac:dyDescent="0.25">
      <c r="A19" s="85">
        <v>9</v>
      </c>
      <c r="B19" s="20" t="s">
        <v>82</v>
      </c>
      <c r="C19" s="83" t="str">
        <f t="shared" si="0"/>
        <v>Estado</v>
      </c>
      <c r="D19" s="87" t="s">
        <v>880</v>
      </c>
      <c r="E19" s="84" t="s">
        <v>879</v>
      </c>
      <c r="F19" s="93" t="s">
        <v>879</v>
      </c>
      <c r="G19" s="84" t="s">
        <v>879</v>
      </c>
    </row>
    <row r="20" spans="1:7" x14ac:dyDescent="0.25">
      <c r="A20" s="85">
        <v>10</v>
      </c>
      <c r="B20" s="20" t="s">
        <v>84</v>
      </c>
      <c r="C20" s="83" t="str">
        <f t="shared" si="0"/>
        <v>Estado</v>
      </c>
      <c r="D20" s="87" t="s">
        <v>880</v>
      </c>
      <c r="E20" s="84" t="s">
        <v>879</v>
      </c>
      <c r="F20" s="93" t="s">
        <v>879</v>
      </c>
      <c r="G20" s="84" t="s">
        <v>879</v>
      </c>
    </row>
    <row r="21" spans="1:7" x14ac:dyDescent="0.25">
      <c r="A21" s="85">
        <v>11</v>
      </c>
      <c r="B21" s="20" t="s">
        <v>100</v>
      </c>
      <c r="C21" s="83" t="str">
        <f t="shared" si="0"/>
        <v>Estado</v>
      </c>
      <c r="D21" s="87" t="s">
        <v>880</v>
      </c>
      <c r="E21" s="84" t="s">
        <v>879</v>
      </c>
      <c r="F21" s="93" t="s">
        <v>879</v>
      </c>
      <c r="G21" s="84" t="s">
        <v>879</v>
      </c>
    </row>
    <row r="22" spans="1:7" x14ac:dyDescent="0.25">
      <c r="A22" s="85">
        <v>12</v>
      </c>
      <c r="B22" s="20" t="s">
        <v>102</v>
      </c>
      <c r="C22" s="83" t="str">
        <f t="shared" si="0"/>
        <v>Estado</v>
      </c>
      <c r="D22" s="84" t="s">
        <v>879</v>
      </c>
      <c r="E22" s="84" t="s">
        <v>879</v>
      </c>
      <c r="F22" s="94" t="s">
        <v>880</v>
      </c>
      <c r="G22" s="84" t="s">
        <v>879</v>
      </c>
    </row>
    <row r="23" spans="1:7" x14ac:dyDescent="0.25">
      <c r="A23" s="85">
        <v>13</v>
      </c>
      <c r="B23" s="20" t="s">
        <v>104</v>
      </c>
      <c r="C23" s="83" t="str">
        <f t="shared" si="0"/>
        <v>Estado</v>
      </c>
      <c r="D23" s="87" t="s">
        <v>880</v>
      </c>
      <c r="E23" s="84" t="s">
        <v>879</v>
      </c>
      <c r="F23" s="93" t="s">
        <v>879</v>
      </c>
      <c r="G23" s="84" t="s">
        <v>879</v>
      </c>
    </row>
    <row r="24" spans="1:7" x14ac:dyDescent="0.25">
      <c r="A24" s="85">
        <v>14</v>
      </c>
      <c r="B24" s="20" t="s">
        <v>106</v>
      </c>
      <c r="C24" s="83" t="str">
        <f t="shared" si="0"/>
        <v>Estado</v>
      </c>
      <c r="D24" s="87" t="s">
        <v>880</v>
      </c>
      <c r="E24" s="84" t="s">
        <v>879</v>
      </c>
      <c r="F24" s="93" t="s">
        <v>879</v>
      </c>
      <c r="G24" s="84" t="s">
        <v>879</v>
      </c>
    </row>
    <row r="25" spans="1:7" x14ac:dyDescent="0.25">
      <c r="A25" s="85">
        <v>15</v>
      </c>
      <c r="B25" s="20" t="s">
        <v>116</v>
      </c>
      <c r="C25" s="83" t="str">
        <f t="shared" si="0"/>
        <v>Estado</v>
      </c>
      <c r="D25" s="87" t="s">
        <v>880</v>
      </c>
      <c r="E25" s="84" t="s">
        <v>879</v>
      </c>
      <c r="F25" s="93" t="s">
        <v>879</v>
      </c>
      <c r="G25" s="84" t="s">
        <v>879</v>
      </c>
    </row>
    <row r="26" spans="1:7" x14ac:dyDescent="0.25">
      <c r="A26" s="85">
        <v>16</v>
      </c>
      <c r="B26" s="20" t="s">
        <v>120</v>
      </c>
      <c r="C26" s="83" t="str">
        <f t="shared" si="0"/>
        <v>Estado</v>
      </c>
      <c r="D26" s="87" t="s">
        <v>880</v>
      </c>
      <c r="E26" s="87" t="s">
        <v>880</v>
      </c>
      <c r="F26" s="84" t="s">
        <v>879</v>
      </c>
      <c r="G26" s="84" t="s">
        <v>879</v>
      </c>
    </row>
    <row r="27" spans="1:7" x14ac:dyDescent="0.25">
      <c r="A27" s="85">
        <v>17</v>
      </c>
      <c r="B27" s="20" t="s">
        <v>122</v>
      </c>
      <c r="C27" s="83" t="str">
        <f t="shared" si="0"/>
        <v>Estado</v>
      </c>
      <c r="D27" s="87" t="s">
        <v>880</v>
      </c>
      <c r="E27" s="84" t="s">
        <v>879</v>
      </c>
      <c r="F27" s="93" t="s">
        <v>879</v>
      </c>
      <c r="G27" s="84" t="s">
        <v>879</v>
      </c>
    </row>
    <row r="28" spans="1:7" x14ac:dyDescent="0.25">
      <c r="A28" s="85">
        <v>18</v>
      </c>
      <c r="B28" s="20" t="s">
        <v>124</v>
      </c>
      <c r="C28" s="83" t="str">
        <f t="shared" si="0"/>
        <v>Estado</v>
      </c>
      <c r="D28" s="87" t="s">
        <v>880</v>
      </c>
      <c r="E28" s="84" t="s">
        <v>879</v>
      </c>
      <c r="F28" s="93" t="s">
        <v>879</v>
      </c>
      <c r="G28" s="84" t="s">
        <v>879</v>
      </c>
    </row>
    <row r="29" spans="1:7" x14ac:dyDescent="0.25">
      <c r="A29" s="85">
        <v>19</v>
      </c>
      <c r="B29" s="20" t="s">
        <v>126</v>
      </c>
      <c r="C29" s="83" t="str">
        <f t="shared" si="0"/>
        <v>Estado</v>
      </c>
      <c r="D29" s="87" t="s">
        <v>880</v>
      </c>
      <c r="E29" s="84" t="s">
        <v>879</v>
      </c>
      <c r="F29" s="93" t="s">
        <v>879</v>
      </c>
      <c r="G29" s="84" t="s">
        <v>879</v>
      </c>
    </row>
    <row r="30" spans="1:7" x14ac:dyDescent="0.25">
      <c r="A30" s="85">
        <v>20</v>
      </c>
      <c r="B30" s="20" t="s">
        <v>128</v>
      </c>
      <c r="C30" s="83" t="str">
        <f t="shared" si="0"/>
        <v>Estado</v>
      </c>
      <c r="D30" s="84" t="s">
        <v>879</v>
      </c>
      <c r="E30" s="84" t="s">
        <v>879</v>
      </c>
      <c r="F30" s="94" t="s">
        <v>880</v>
      </c>
      <c r="G30" s="84" t="s">
        <v>879</v>
      </c>
    </row>
    <row r="31" spans="1:7" x14ac:dyDescent="0.25">
      <c r="A31" s="85">
        <v>21</v>
      </c>
      <c r="B31" s="20" t="s">
        <v>129</v>
      </c>
      <c r="C31" s="83" t="str">
        <f t="shared" si="0"/>
        <v>Estado</v>
      </c>
      <c r="D31" s="87" t="s">
        <v>880</v>
      </c>
      <c r="E31" s="84" t="s">
        <v>879</v>
      </c>
      <c r="F31" s="93" t="s">
        <v>879</v>
      </c>
      <c r="G31" s="84" t="s">
        <v>879</v>
      </c>
    </row>
    <row r="32" spans="1:7" x14ac:dyDescent="0.25">
      <c r="A32" s="85">
        <v>22</v>
      </c>
      <c r="B32" s="20" t="s">
        <v>131</v>
      </c>
      <c r="C32" s="83" t="str">
        <f t="shared" si="0"/>
        <v>Estado</v>
      </c>
      <c r="D32" s="87" t="s">
        <v>880</v>
      </c>
      <c r="E32" s="84" t="s">
        <v>879</v>
      </c>
      <c r="F32" s="93" t="s">
        <v>879</v>
      </c>
      <c r="G32" s="84" t="s">
        <v>879</v>
      </c>
    </row>
    <row r="33" spans="1:7" x14ac:dyDescent="0.25">
      <c r="A33" s="85">
        <v>23</v>
      </c>
      <c r="B33" s="20" t="s">
        <v>133</v>
      </c>
      <c r="C33" s="83" t="str">
        <f t="shared" si="0"/>
        <v>Estado</v>
      </c>
      <c r="D33" s="87" t="s">
        <v>880</v>
      </c>
      <c r="E33" s="84" t="s">
        <v>879</v>
      </c>
      <c r="F33" s="93" t="s">
        <v>879</v>
      </c>
      <c r="G33" s="84" t="s">
        <v>879</v>
      </c>
    </row>
    <row r="34" spans="1:7" x14ac:dyDescent="0.25">
      <c r="A34" s="85">
        <v>24</v>
      </c>
      <c r="B34" s="20" t="s">
        <v>135</v>
      </c>
      <c r="C34" s="83" t="str">
        <f t="shared" si="0"/>
        <v>Estado</v>
      </c>
      <c r="D34" s="87" t="s">
        <v>880</v>
      </c>
      <c r="E34" s="84" t="s">
        <v>879</v>
      </c>
      <c r="F34" s="93" t="s">
        <v>879</v>
      </c>
      <c r="G34" s="84" t="s">
        <v>879</v>
      </c>
    </row>
    <row r="35" spans="1:7" x14ac:dyDescent="0.25">
      <c r="A35" s="85">
        <v>25</v>
      </c>
      <c r="B35" s="20" t="s">
        <v>145</v>
      </c>
      <c r="C35" s="83" t="str">
        <f t="shared" si="0"/>
        <v>Estado</v>
      </c>
      <c r="D35" s="87" t="s">
        <v>880</v>
      </c>
      <c r="E35" s="84" t="s">
        <v>879</v>
      </c>
      <c r="F35" s="93" t="s">
        <v>879</v>
      </c>
      <c r="G35" s="84" t="s">
        <v>879</v>
      </c>
    </row>
    <row r="36" spans="1:7" x14ac:dyDescent="0.25">
      <c r="A36" s="85">
        <v>26</v>
      </c>
      <c r="B36" s="20" t="s">
        <v>147</v>
      </c>
      <c r="C36" s="83" t="str">
        <f t="shared" si="0"/>
        <v>Estado</v>
      </c>
      <c r="D36" s="87" t="s">
        <v>880</v>
      </c>
      <c r="E36" s="84" t="s">
        <v>879</v>
      </c>
      <c r="F36" s="93" t="s">
        <v>879</v>
      </c>
      <c r="G36" s="84" t="s">
        <v>879</v>
      </c>
    </row>
    <row r="37" spans="1:7" x14ac:dyDescent="0.25">
      <c r="A37" s="85">
        <v>27</v>
      </c>
      <c r="B37" s="20" t="s">
        <v>149</v>
      </c>
      <c r="C37" s="83" t="str">
        <f t="shared" si="0"/>
        <v>Estado</v>
      </c>
      <c r="D37" s="87" t="s">
        <v>880</v>
      </c>
      <c r="E37" s="84" t="s">
        <v>879</v>
      </c>
      <c r="F37" s="93" t="s">
        <v>879</v>
      </c>
      <c r="G37" s="84" t="s">
        <v>879</v>
      </c>
    </row>
    <row r="38" spans="1:7" x14ac:dyDescent="0.25">
      <c r="A38" s="85">
        <v>28</v>
      </c>
      <c r="B38" s="20" t="s">
        <v>151</v>
      </c>
      <c r="C38" s="83" t="str">
        <f t="shared" si="0"/>
        <v>Estado</v>
      </c>
      <c r="D38" s="84" t="s">
        <v>879</v>
      </c>
      <c r="E38" s="84" t="s">
        <v>879</v>
      </c>
      <c r="F38" s="94" t="s">
        <v>880</v>
      </c>
      <c r="G38" s="84" t="s">
        <v>879</v>
      </c>
    </row>
    <row r="39" spans="1:7" x14ac:dyDescent="0.25">
      <c r="A39" s="85">
        <v>29</v>
      </c>
      <c r="B39" s="20" t="s">
        <v>153</v>
      </c>
      <c r="C39" s="83" t="str">
        <f t="shared" si="0"/>
        <v>Estado</v>
      </c>
      <c r="D39" s="87" t="s">
        <v>880</v>
      </c>
      <c r="E39" s="84" t="s">
        <v>879</v>
      </c>
      <c r="F39" s="93" t="s">
        <v>879</v>
      </c>
      <c r="G39" s="84" t="s">
        <v>879</v>
      </c>
    </row>
    <row r="40" spans="1:7" x14ac:dyDescent="0.25">
      <c r="A40" s="85">
        <v>30</v>
      </c>
      <c r="B40" s="20" t="s">
        <v>155</v>
      </c>
      <c r="C40" s="83" t="str">
        <f t="shared" si="0"/>
        <v>Estado</v>
      </c>
      <c r="D40" s="87" t="s">
        <v>880</v>
      </c>
      <c r="E40" s="84" t="s">
        <v>879</v>
      </c>
      <c r="F40" s="94" t="s">
        <v>880</v>
      </c>
      <c r="G40" s="84" t="s">
        <v>879</v>
      </c>
    </row>
    <row r="41" spans="1:7" x14ac:dyDescent="0.25">
      <c r="A41" s="85">
        <v>31</v>
      </c>
      <c r="B41" s="20" t="s">
        <v>157</v>
      </c>
      <c r="C41" s="83" t="str">
        <f t="shared" si="0"/>
        <v>Estado</v>
      </c>
      <c r="D41" s="84" t="s">
        <v>879</v>
      </c>
      <c r="E41" s="84" t="s">
        <v>879</v>
      </c>
      <c r="F41" s="94" t="s">
        <v>880</v>
      </c>
      <c r="G41" s="84" t="s">
        <v>879</v>
      </c>
    </row>
    <row r="42" spans="1:7" x14ac:dyDescent="0.25">
      <c r="A42" s="85">
        <v>32</v>
      </c>
      <c r="B42" s="20" t="s">
        <v>159</v>
      </c>
      <c r="C42" s="83" t="str">
        <f t="shared" si="0"/>
        <v>Estado</v>
      </c>
      <c r="D42" s="87" t="s">
        <v>880</v>
      </c>
      <c r="E42" s="84" t="s">
        <v>879</v>
      </c>
      <c r="F42" s="94" t="s">
        <v>880</v>
      </c>
      <c r="G42" s="84" t="s">
        <v>879</v>
      </c>
    </row>
    <row r="43" spans="1:7" x14ac:dyDescent="0.25">
      <c r="A43" s="85">
        <v>33</v>
      </c>
      <c r="B43" s="20" t="s">
        <v>161</v>
      </c>
      <c r="C43" s="83" t="str">
        <f t="shared" si="0"/>
        <v>Estado</v>
      </c>
      <c r="D43" s="84" t="s">
        <v>879</v>
      </c>
      <c r="E43" s="84" t="s">
        <v>879</v>
      </c>
      <c r="F43" s="94" t="s">
        <v>880</v>
      </c>
      <c r="G43" s="84" t="s">
        <v>879</v>
      </c>
    </row>
    <row r="44" spans="1:7" x14ac:dyDescent="0.25">
      <c r="A44" s="85">
        <v>34</v>
      </c>
      <c r="B44" s="20" t="s">
        <v>163</v>
      </c>
      <c r="C44" s="83" t="str">
        <f t="shared" si="0"/>
        <v>Estado</v>
      </c>
      <c r="D44" s="87" t="s">
        <v>880</v>
      </c>
      <c r="E44" s="84" t="s">
        <v>879</v>
      </c>
      <c r="F44" s="93" t="s">
        <v>879</v>
      </c>
      <c r="G44" s="84" t="s">
        <v>879</v>
      </c>
    </row>
    <row r="45" spans="1:7" x14ac:dyDescent="0.25">
      <c r="A45" s="85">
        <v>35</v>
      </c>
      <c r="B45" s="20" t="s">
        <v>165</v>
      </c>
      <c r="C45" s="83" t="str">
        <f t="shared" si="0"/>
        <v>Estado</v>
      </c>
      <c r="D45" s="87" t="s">
        <v>880</v>
      </c>
      <c r="E45" s="84" t="s">
        <v>879</v>
      </c>
      <c r="F45" s="93" t="s">
        <v>879</v>
      </c>
      <c r="G45" s="84" t="s">
        <v>879</v>
      </c>
    </row>
    <row r="46" spans="1:7" x14ac:dyDescent="0.25">
      <c r="A46" s="85">
        <v>36</v>
      </c>
      <c r="B46" s="20" t="s">
        <v>167</v>
      </c>
      <c r="C46" s="83" t="str">
        <f t="shared" si="0"/>
        <v>Estado</v>
      </c>
      <c r="D46" s="87" t="s">
        <v>880</v>
      </c>
      <c r="E46" s="84" t="s">
        <v>879</v>
      </c>
      <c r="F46" s="94" t="s">
        <v>880</v>
      </c>
      <c r="G46" s="84" t="s">
        <v>879</v>
      </c>
    </row>
    <row r="47" spans="1:7" x14ac:dyDescent="0.25">
      <c r="A47" s="85">
        <v>37</v>
      </c>
      <c r="B47" s="20" t="s">
        <v>169</v>
      </c>
      <c r="C47" s="83" t="str">
        <f t="shared" si="0"/>
        <v>Estado</v>
      </c>
      <c r="D47" s="87" t="s">
        <v>880</v>
      </c>
      <c r="E47" s="87" t="s">
        <v>880</v>
      </c>
      <c r="F47" s="84" t="s">
        <v>879</v>
      </c>
      <c r="G47" s="84" t="s">
        <v>879</v>
      </c>
    </row>
    <row r="48" spans="1:7" x14ac:dyDescent="0.25">
      <c r="A48" s="85">
        <v>38</v>
      </c>
      <c r="B48" s="20" t="s">
        <v>171</v>
      </c>
      <c r="C48" s="83" t="str">
        <f t="shared" si="0"/>
        <v>Estado</v>
      </c>
      <c r="D48" s="87" t="s">
        <v>880</v>
      </c>
      <c r="E48" s="87" t="s">
        <v>880</v>
      </c>
      <c r="F48" s="84" t="s">
        <v>879</v>
      </c>
      <c r="G48" s="84" t="s">
        <v>879</v>
      </c>
    </row>
    <row r="49" spans="1:7" x14ac:dyDescent="0.25">
      <c r="A49" s="86">
        <v>39</v>
      </c>
      <c r="B49" s="20" t="s">
        <v>181</v>
      </c>
      <c r="C49" s="83" t="str">
        <f t="shared" si="0"/>
        <v>Estado</v>
      </c>
      <c r="D49" s="84" t="s">
        <v>879</v>
      </c>
      <c r="E49" s="84" t="s">
        <v>879</v>
      </c>
      <c r="F49" s="94" t="s">
        <v>880</v>
      </c>
      <c r="G49" s="84" t="s">
        <v>879</v>
      </c>
    </row>
    <row r="50" spans="1:7" x14ac:dyDescent="0.25">
      <c r="A50" s="85">
        <v>40</v>
      </c>
      <c r="B50" s="20" t="s">
        <v>183</v>
      </c>
      <c r="C50" s="83" t="str">
        <f t="shared" si="0"/>
        <v>Estado</v>
      </c>
      <c r="D50" s="87" t="s">
        <v>880</v>
      </c>
      <c r="E50" s="87" t="s">
        <v>880</v>
      </c>
      <c r="F50" s="84" t="s">
        <v>879</v>
      </c>
      <c r="G50" s="84" t="s">
        <v>879</v>
      </c>
    </row>
    <row r="51" spans="1:7" x14ac:dyDescent="0.25">
      <c r="A51" s="85">
        <v>41</v>
      </c>
      <c r="B51" s="20" t="s">
        <v>185</v>
      </c>
      <c r="C51" s="83" t="str">
        <f t="shared" si="0"/>
        <v>Estado</v>
      </c>
      <c r="D51" s="87" t="s">
        <v>880</v>
      </c>
      <c r="E51" s="84" t="s">
        <v>879</v>
      </c>
      <c r="F51" s="94" t="s">
        <v>880</v>
      </c>
      <c r="G51" s="84" t="s">
        <v>879</v>
      </c>
    </row>
    <row r="52" spans="1:7" x14ac:dyDescent="0.25">
      <c r="A52" s="85">
        <v>42</v>
      </c>
      <c r="B52" s="20" t="s">
        <v>187</v>
      </c>
      <c r="C52" s="83" t="str">
        <f t="shared" si="0"/>
        <v>Estado</v>
      </c>
      <c r="D52" s="84" t="s">
        <v>879</v>
      </c>
      <c r="E52" s="84" t="s">
        <v>879</v>
      </c>
      <c r="F52" s="94" t="s">
        <v>880</v>
      </c>
      <c r="G52" s="84" t="s">
        <v>879</v>
      </c>
    </row>
    <row r="53" spans="1:7" x14ac:dyDescent="0.25">
      <c r="A53" s="85">
        <v>43</v>
      </c>
      <c r="B53" s="20" t="s">
        <v>189</v>
      </c>
      <c r="C53" s="83" t="str">
        <f t="shared" si="0"/>
        <v>Estado</v>
      </c>
      <c r="D53" s="87" t="s">
        <v>880</v>
      </c>
      <c r="E53" s="87" t="s">
        <v>880</v>
      </c>
      <c r="F53" s="84" t="s">
        <v>879</v>
      </c>
      <c r="G53" s="84" t="s">
        <v>879</v>
      </c>
    </row>
    <row r="54" spans="1:7" x14ac:dyDescent="0.25">
      <c r="A54" s="85">
        <v>44</v>
      </c>
      <c r="B54" s="20" t="s">
        <v>191</v>
      </c>
      <c r="C54" s="83" t="str">
        <f t="shared" si="0"/>
        <v>Estado</v>
      </c>
      <c r="D54" s="87" t="s">
        <v>880</v>
      </c>
      <c r="E54" s="84" t="s">
        <v>879</v>
      </c>
      <c r="F54" s="94" t="s">
        <v>880</v>
      </c>
      <c r="G54" s="84" t="s">
        <v>879</v>
      </c>
    </row>
    <row r="55" spans="1:7" x14ac:dyDescent="0.25">
      <c r="A55" s="85">
        <v>45</v>
      </c>
      <c r="B55" s="20" t="s">
        <v>193</v>
      </c>
      <c r="C55" s="83" t="str">
        <f t="shared" si="0"/>
        <v>Estado</v>
      </c>
      <c r="D55" s="84" t="s">
        <v>879</v>
      </c>
      <c r="E55" s="84" t="s">
        <v>879</v>
      </c>
      <c r="F55" s="94" t="s">
        <v>880</v>
      </c>
      <c r="G55" s="84" t="s">
        <v>879</v>
      </c>
    </row>
    <row r="56" spans="1:7" x14ac:dyDescent="0.25">
      <c r="A56" s="85">
        <v>46</v>
      </c>
      <c r="B56" s="20" t="s">
        <v>197</v>
      </c>
      <c r="C56" s="83" t="str">
        <f t="shared" si="0"/>
        <v>Estado</v>
      </c>
      <c r="D56" s="84" t="s">
        <v>879</v>
      </c>
      <c r="E56" s="84" t="s">
        <v>879</v>
      </c>
      <c r="F56" s="94" t="s">
        <v>880</v>
      </c>
      <c r="G56" s="84" t="s">
        <v>879</v>
      </c>
    </row>
    <row r="57" spans="1:7" x14ac:dyDescent="0.25">
      <c r="A57" s="85">
        <v>47</v>
      </c>
      <c r="B57" s="20" t="s">
        <v>199</v>
      </c>
      <c r="C57" s="83" t="str">
        <f t="shared" si="0"/>
        <v>Estado</v>
      </c>
      <c r="D57" s="87" t="s">
        <v>880</v>
      </c>
      <c r="E57" s="84" t="s">
        <v>879</v>
      </c>
      <c r="F57" s="94" t="s">
        <v>880</v>
      </c>
      <c r="G57" s="84" t="s">
        <v>879</v>
      </c>
    </row>
    <row r="58" spans="1:7" x14ac:dyDescent="0.25">
      <c r="A58" s="85">
        <v>48</v>
      </c>
      <c r="B58" s="20" t="s">
        <v>201</v>
      </c>
      <c r="C58" s="83" t="str">
        <f t="shared" si="0"/>
        <v>Estado</v>
      </c>
      <c r="D58" s="87" t="s">
        <v>880</v>
      </c>
      <c r="E58" s="84" t="s">
        <v>879</v>
      </c>
      <c r="F58" s="94" t="s">
        <v>880</v>
      </c>
      <c r="G58" s="84" t="s">
        <v>879</v>
      </c>
    </row>
    <row r="59" spans="1:7" x14ac:dyDescent="0.25">
      <c r="A59" s="85">
        <v>49</v>
      </c>
      <c r="B59" s="20" t="s">
        <v>203</v>
      </c>
      <c r="C59" s="83" t="str">
        <f t="shared" si="0"/>
        <v>Estado</v>
      </c>
      <c r="D59" s="87" t="s">
        <v>880</v>
      </c>
      <c r="E59" s="84" t="s">
        <v>879</v>
      </c>
      <c r="F59" s="94" t="s">
        <v>880</v>
      </c>
      <c r="G59" s="84" t="s">
        <v>879</v>
      </c>
    </row>
    <row r="60" spans="1:7" x14ac:dyDescent="0.25">
      <c r="A60" s="85">
        <v>50</v>
      </c>
      <c r="B60" s="20" t="s">
        <v>205</v>
      </c>
      <c r="C60" s="83" t="str">
        <f t="shared" si="0"/>
        <v>Estado</v>
      </c>
      <c r="D60" s="87" t="s">
        <v>880</v>
      </c>
      <c r="E60" s="87" t="s">
        <v>880</v>
      </c>
      <c r="F60" s="84" t="s">
        <v>879</v>
      </c>
      <c r="G60" s="87" t="s">
        <v>880</v>
      </c>
    </row>
    <row r="61" spans="1:7" x14ac:dyDescent="0.25">
      <c r="A61" s="85">
        <v>51</v>
      </c>
      <c r="B61" s="20" t="s">
        <v>207</v>
      </c>
      <c r="C61" s="83" t="str">
        <f t="shared" si="0"/>
        <v>Estado</v>
      </c>
      <c r="D61" s="87" t="s">
        <v>880</v>
      </c>
      <c r="E61" s="84" t="s">
        <v>879</v>
      </c>
      <c r="F61" s="93" t="s">
        <v>879</v>
      </c>
      <c r="G61" s="84" t="s">
        <v>879</v>
      </c>
    </row>
    <row r="62" spans="1:7" x14ac:dyDescent="0.25">
      <c r="A62" s="85">
        <v>52</v>
      </c>
      <c r="B62" s="20" t="s">
        <v>209</v>
      </c>
      <c r="C62" s="83" t="str">
        <f t="shared" si="0"/>
        <v>Estado</v>
      </c>
      <c r="D62" s="84" t="s">
        <v>879</v>
      </c>
      <c r="E62" s="84" t="s">
        <v>879</v>
      </c>
      <c r="F62" s="94" t="s">
        <v>880</v>
      </c>
      <c r="G62" s="84" t="s">
        <v>879</v>
      </c>
    </row>
    <row r="63" spans="1:7" x14ac:dyDescent="0.25">
      <c r="A63" s="85">
        <v>53</v>
      </c>
      <c r="B63" s="20" t="s">
        <v>211</v>
      </c>
      <c r="C63" s="83" t="str">
        <f t="shared" si="0"/>
        <v>Estado</v>
      </c>
      <c r="D63" s="84" t="s">
        <v>879</v>
      </c>
      <c r="E63" s="84" t="s">
        <v>879</v>
      </c>
      <c r="F63" s="94" t="s">
        <v>880</v>
      </c>
      <c r="G63" s="84" t="s">
        <v>879</v>
      </c>
    </row>
    <row r="64" spans="1:7" x14ac:dyDescent="0.25">
      <c r="A64" s="85">
        <v>54</v>
      </c>
      <c r="B64" s="20" t="s">
        <v>213</v>
      </c>
      <c r="C64" s="83" t="str">
        <f t="shared" si="0"/>
        <v>Estado</v>
      </c>
      <c r="D64" s="87" t="s">
        <v>880</v>
      </c>
      <c r="E64" s="84" t="s">
        <v>879</v>
      </c>
      <c r="F64" s="94" t="s">
        <v>880</v>
      </c>
      <c r="G64" s="84" t="s">
        <v>879</v>
      </c>
    </row>
    <row r="65" spans="1:7" x14ac:dyDescent="0.25">
      <c r="A65" s="85">
        <v>55</v>
      </c>
      <c r="B65" s="20" t="s">
        <v>215</v>
      </c>
      <c r="C65" s="83" t="str">
        <f t="shared" si="0"/>
        <v>Estado</v>
      </c>
      <c r="D65" s="87" t="s">
        <v>880</v>
      </c>
      <c r="E65" s="84" t="s">
        <v>879</v>
      </c>
      <c r="F65" s="94" t="s">
        <v>880</v>
      </c>
      <c r="G65" s="84" t="s">
        <v>879</v>
      </c>
    </row>
    <row r="66" spans="1:7" x14ac:dyDescent="0.25">
      <c r="A66" s="85">
        <v>56</v>
      </c>
      <c r="B66" s="20" t="s">
        <v>217</v>
      </c>
      <c r="C66" s="83" t="str">
        <f t="shared" si="0"/>
        <v>Estado</v>
      </c>
      <c r="D66" s="87" t="s">
        <v>880</v>
      </c>
      <c r="E66" s="84" t="s">
        <v>879</v>
      </c>
      <c r="F66" s="93" t="s">
        <v>879</v>
      </c>
      <c r="G66" s="84" t="s">
        <v>879</v>
      </c>
    </row>
    <row r="67" spans="1:7" x14ac:dyDescent="0.25">
      <c r="A67" s="85">
        <v>57</v>
      </c>
      <c r="B67" s="20" t="s">
        <v>219</v>
      </c>
      <c r="C67" s="83" t="str">
        <f t="shared" si="0"/>
        <v>Estado</v>
      </c>
      <c r="D67" s="87" t="s">
        <v>880</v>
      </c>
      <c r="E67" s="84" t="s">
        <v>879</v>
      </c>
      <c r="F67" s="93" t="s">
        <v>879</v>
      </c>
      <c r="G67" s="84" t="s">
        <v>879</v>
      </c>
    </row>
    <row r="68" spans="1:7" x14ac:dyDescent="0.25">
      <c r="A68" s="85">
        <v>58</v>
      </c>
      <c r="B68" s="20" t="s">
        <v>221</v>
      </c>
      <c r="C68" s="83" t="str">
        <f t="shared" si="0"/>
        <v>Estado</v>
      </c>
      <c r="D68" s="87" t="s">
        <v>880</v>
      </c>
      <c r="E68" s="87" t="s">
        <v>880</v>
      </c>
      <c r="F68" s="84" t="s">
        <v>879</v>
      </c>
      <c r="G68" s="87" t="s">
        <v>880</v>
      </c>
    </row>
    <row r="69" spans="1:7" x14ac:dyDescent="0.25">
      <c r="A69" s="85">
        <v>59</v>
      </c>
      <c r="B69" s="20" t="s">
        <v>225</v>
      </c>
      <c r="C69" s="83" t="str">
        <f t="shared" si="0"/>
        <v>Estado</v>
      </c>
      <c r="D69" s="87" t="s">
        <v>880</v>
      </c>
      <c r="E69" s="84" t="s">
        <v>879</v>
      </c>
      <c r="F69" s="94" t="s">
        <v>880</v>
      </c>
      <c r="G69" s="84" t="s">
        <v>879</v>
      </c>
    </row>
    <row r="70" spans="1:7" x14ac:dyDescent="0.25">
      <c r="A70" s="85">
        <v>60</v>
      </c>
      <c r="B70" s="20" t="s">
        <v>229</v>
      </c>
      <c r="C70" s="83" t="str">
        <f t="shared" si="0"/>
        <v>Estado</v>
      </c>
      <c r="D70" s="87" t="s">
        <v>880</v>
      </c>
      <c r="E70" s="84" t="s">
        <v>879</v>
      </c>
      <c r="F70" s="94" t="s">
        <v>880</v>
      </c>
      <c r="G70" s="84" t="s">
        <v>879</v>
      </c>
    </row>
    <row r="71" spans="1:7" x14ac:dyDescent="0.25">
      <c r="A71" s="85">
        <v>61</v>
      </c>
      <c r="B71" s="20" t="s">
        <v>231</v>
      </c>
      <c r="C71" s="83" t="str">
        <f t="shared" si="0"/>
        <v>Estado</v>
      </c>
      <c r="D71" s="87" t="s">
        <v>880</v>
      </c>
      <c r="E71" s="84" t="s">
        <v>879</v>
      </c>
      <c r="F71" s="94" t="s">
        <v>880</v>
      </c>
      <c r="G71" s="84" t="s">
        <v>879</v>
      </c>
    </row>
    <row r="72" spans="1:7" x14ac:dyDescent="0.25">
      <c r="A72" s="85">
        <v>62</v>
      </c>
      <c r="B72" s="20" t="s">
        <v>233</v>
      </c>
      <c r="C72" s="83" t="str">
        <f t="shared" si="0"/>
        <v>Estado</v>
      </c>
      <c r="D72" s="87" t="s">
        <v>880</v>
      </c>
      <c r="E72" s="84" t="s">
        <v>879</v>
      </c>
      <c r="F72" s="94" t="s">
        <v>880</v>
      </c>
      <c r="G72" s="84" t="s">
        <v>879</v>
      </c>
    </row>
    <row r="73" spans="1:7" x14ac:dyDescent="0.25">
      <c r="A73" s="85">
        <v>63</v>
      </c>
      <c r="B73" s="20" t="s">
        <v>243</v>
      </c>
      <c r="C73" s="83" t="str">
        <f t="shared" si="0"/>
        <v>Estado</v>
      </c>
      <c r="D73" s="87" t="s">
        <v>880</v>
      </c>
      <c r="E73" s="84" t="s">
        <v>879</v>
      </c>
      <c r="F73" s="94" t="s">
        <v>880</v>
      </c>
      <c r="G73" s="84" t="s">
        <v>879</v>
      </c>
    </row>
    <row r="74" spans="1:7" x14ac:dyDescent="0.25">
      <c r="A74" s="85">
        <v>64</v>
      </c>
      <c r="B74" s="20" t="s">
        <v>245</v>
      </c>
      <c r="C74" s="83" t="str">
        <f t="shared" si="0"/>
        <v>Estado</v>
      </c>
      <c r="D74" s="87" t="s">
        <v>880</v>
      </c>
      <c r="E74" s="84" t="s">
        <v>879</v>
      </c>
      <c r="F74" s="94" t="s">
        <v>880</v>
      </c>
      <c r="G74" s="84" t="s">
        <v>879</v>
      </c>
    </row>
    <row r="75" spans="1:7" x14ac:dyDescent="0.25">
      <c r="A75" s="85">
        <v>65</v>
      </c>
      <c r="B75" s="20" t="s">
        <v>251</v>
      </c>
      <c r="C75" s="83" t="str">
        <f t="shared" si="0"/>
        <v>Estado</v>
      </c>
      <c r="D75" s="87" t="s">
        <v>880</v>
      </c>
      <c r="E75" s="84" t="s">
        <v>879</v>
      </c>
      <c r="F75" s="94" t="s">
        <v>880</v>
      </c>
      <c r="G75" s="84" t="s">
        <v>879</v>
      </c>
    </row>
    <row r="76" spans="1:7" x14ac:dyDescent="0.25">
      <c r="A76" s="85">
        <v>66</v>
      </c>
      <c r="B76" s="20" t="s">
        <v>253</v>
      </c>
      <c r="C76" s="83" t="str">
        <f t="shared" ref="C76:C139" si="1">IF($B$3&gt;=5,"Estado",IF($B$3=$G$10,G76,IF($B$3=$F$10,F76,IF($B$3=$E$10,E76,D76))))</f>
        <v>Estado</v>
      </c>
      <c r="D76" s="87" t="s">
        <v>880</v>
      </c>
      <c r="E76" s="84" t="s">
        <v>879</v>
      </c>
      <c r="F76" s="94" t="s">
        <v>880</v>
      </c>
      <c r="G76" s="84" t="s">
        <v>879</v>
      </c>
    </row>
    <row r="77" spans="1:7" x14ac:dyDescent="0.25">
      <c r="A77" s="85">
        <v>67</v>
      </c>
      <c r="B77" s="20" t="s">
        <v>255</v>
      </c>
      <c r="C77" s="83" t="str">
        <f t="shared" si="1"/>
        <v>Estado</v>
      </c>
      <c r="D77" s="87" t="s">
        <v>880</v>
      </c>
      <c r="E77" s="84" t="s">
        <v>879</v>
      </c>
      <c r="F77" s="94" t="s">
        <v>880</v>
      </c>
      <c r="G77" s="84" t="s">
        <v>879</v>
      </c>
    </row>
    <row r="78" spans="1:7" x14ac:dyDescent="0.25">
      <c r="A78" s="85">
        <v>68</v>
      </c>
      <c r="B78" s="20" t="s">
        <v>257</v>
      </c>
      <c r="C78" s="83" t="str">
        <f t="shared" si="1"/>
        <v>Estado</v>
      </c>
      <c r="D78" s="87" t="s">
        <v>880</v>
      </c>
      <c r="E78" s="84" t="s">
        <v>879</v>
      </c>
      <c r="F78" s="94" t="s">
        <v>880</v>
      </c>
      <c r="G78" s="84" t="s">
        <v>879</v>
      </c>
    </row>
    <row r="79" spans="1:7" x14ac:dyDescent="0.25">
      <c r="A79" s="85">
        <v>69</v>
      </c>
      <c r="B79" s="20" t="s">
        <v>259</v>
      </c>
      <c r="C79" s="83" t="str">
        <f t="shared" si="1"/>
        <v>Estado</v>
      </c>
      <c r="D79" s="84" t="s">
        <v>879</v>
      </c>
      <c r="E79" s="84" t="s">
        <v>879</v>
      </c>
      <c r="F79" s="94" t="s">
        <v>880</v>
      </c>
      <c r="G79" s="84" t="s">
        <v>879</v>
      </c>
    </row>
    <row r="80" spans="1:7" x14ac:dyDescent="0.25">
      <c r="A80" s="85">
        <v>70</v>
      </c>
      <c r="B80" s="20" t="s">
        <v>271</v>
      </c>
      <c r="C80" s="83" t="str">
        <f t="shared" si="1"/>
        <v>Estado</v>
      </c>
      <c r="D80" s="87" t="s">
        <v>880</v>
      </c>
      <c r="E80" s="87" t="s">
        <v>880</v>
      </c>
      <c r="F80" s="84" t="s">
        <v>879</v>
      </c>
      <c r="G80" s="87" t="s">
        <v>880</v>
      </c>
    </row>
    <row r="81" spans="1:7" x14ac:dyDescent="0.25">
      <c r="A81" s="85">
        <v>71</v>
      </c>
      <c r="B81" s="20" t="s">
        <v>281</v>
      </c>
      <c r="C81" s="83" t="str">
        <f t="shared" si="1"/>
        <v>Estado</v>
      </c>
      <c r="D81" s="87" t="s">
        <v>880</v>
      </c>
      <c r="E81" s="87" t="s">
        <v>880</v>
      </c>
      <c r="F81" s="84" t="s">
        <v>879</v>
      </c>
      <c r="G81" s="87" t="s">
        <v>880</v>
      </c>
    </row>
    <row r="82" spans="1:7" x14ac:dyDescent="0.25">
      <c r="A82" s="85">
        <v>72</v>
      </c>
      <c r="B82" s="20" t="s">
        <v>283</v>
      </c>
      <c r="C82" s="83" t="str">
        <f t="shared" si="1"/>
        <v>Estado</v>
      </c>
      <c r="D82" s="87" t="s">
        <v>880</v>
      </c>
      <c r="E82" s="84" t="s">
        <v>879</v>
      </c>
      <c r="F82" s="94" t="s">
        <v>880</v>
      </c>
      <c r="G82" s="84" t="s">
        <v>879</v>
      </c>
    </row>
    <row r="83" spans="1:7" x14ac:dyDescent="0.25">
      <c r="A83" s="85">
        <v>73</v>
      </c>
      <c r="B83" s="20" t="s">
        <v>285</v>
      </c>
      <c r="C83" s="83" t="str">
        <f t="shared" si="1"/>
        <v>Estado</v>
      </c>
      <c r="D83" s="87" t="s">
        <v>880</v>
      </c>
      <c r="E83" s="84" t="s">
        <v>879</v>
      </c>
      <c r="F83" s="94" t="s">
        <v>880</v>
      </c>
      <c r="G83" s="84" t="s">
        <v>879</v>
      </c>
    </row>
    <row r="84" spans="1:7" x14ac:dyDescent="0.25">
      <c r="A84" s="85">
        <v>74</v>
      </c>
      <c r="B84" s="20" t="s">
        <v>287</v>
      </c>
      <c r="C84" s="83" t="str">
        <f t="shared" si="1"/>
        <v>Estado</v>
      </c>
      <c r="D84" s="87" t="s">
        <v>880</v>
      </c>
      <c r="E84" s="87" t="s">
        <v>880</v>
      </c>
      <c r="F84" s="84" t="s">
        <v>879</v>
      </c>
      <c r="G84" s="87" t="s">
        <v>880</v>
      </c>
    </row>
    <row r="85" spans="1:7" x14ac:dyDescent="0.25">
      <c r="A85" s="85">
        <v>75</v>
      </c>
      <c r="B85" s="20" t="s">
        <v>289</v>
      </c>
      <c r="C85" s="83" t="str">
        <f t="shared" si="1"/>
        <v>Estado</v>
      </c>
      <c r="D85" s="87" t="s">
        <v>880</v>
      </c>
      <c r="E85" s="87" t="s">
        <v>880</v>
      </c>
      <c r="F85" s="84" t="s">
        <v>879</v>
      </c>
      <c r="G85" s="84" t="s">
        <v>879</v>
      </c>
    </row>
    <row r="86" spans="1:7" x14ac:dyDescent="0.25">
      <c r="A86" s="85">
        <v>76</v>
      </c>
      <c r="B86" s="20" t="s">
        <v>291</v>
      </c>
      <c r="C86" s="83" t="str">
        <f t="shared" si="1"/>
        <v>Estado</v>
      </c>
      <c r="D86" s="87" t="s">
        <v>880</v>
      </c>
      <c r="E86" s="84" t="s">
        <v>879</v>
      </c>
      <c r="F86" s="94" t="s">
        <v>880</v>
      </c>
      <c r="G86" s="84" t="s">
        <v>879</v>
      </c>
    </row>
    <row r="87" spans="1:7" x14ac:dyDescent="0.25">
      <c r="A87" s="85">
        <v>77</v>
      </c>
      <c r="B87" s="20" t="s">
        <v>293</v>
      </c>
      <c r="C87" s="83" t="str">
        <f t="shared" si="1"/>
        <v>Estado</v>
      </c>
      <c r="D87" s="87" t="s">
        <v>880</v>
      </c>
      <c r="E87" s="84" t="s">
        <v>879</v>
      </c>
      <c r="F87" s="94" t="s">
        <v>880</v>
      </c>
      <c r="G87" s="84" t="s">
        <v>879</v>
      </c>
    </row>
    <row r="88" spans="1:7" x14ac:dyDescent="0.25">
      <c r="A88" s="85">
        <v>78</v>
      </c>
      <c r="B88" s="20" t="s">
        <v>295</v>
      </c>
      <c r="C88" s="83" t="str">
        <f t="shared" si="1"/>
        <v>Estado</v>
      </c>
      <c r="D88" s="87" t="s">
        <v>880</v>
      </c>
      <c r="E88" s="84" t="s">
        <v>879</v>
      </c>
      <c r="F88" s="94" t="s">
        <v>880</v>
      </c>
      <c r="G88" s="84" t="s">
        <v>879</v>
      </c>
    </row>
    <row r="89" spans="1:7" x14ac:dyDescent="0.25">
      <c r="A89" s="85">
        <v>79</v>
      </c>
      <c r="B89" s="20" t="s">
        <v>297</v>
      </c>
      <c r="C89" s="83" t="str">
        <f t="shared" si="1"/>
        <v>Estado</v>
      </c>
      <c r="D89" s="87" t="s">
        <v>880</v>
      </c>
      <c r="E89" s="84" t="s">
        <v>879</v>
      </c>
      <c r="F89" s="94" t="s">
        <v>880</v>
      </c>
      <c r="G89" s="84" t="s">
        <v>879</v>
      </c>
    </row>
    <row r="90" spans="1:7" x14ac:dyDescent="0.25">
      <c r="A90" s="85">
        <v>80</v>
      </c>
      <c r="B90" s="20" t="s">
        <v>299</v>
      </c>
      <c r="C90" s="83" t="str">
        <f t="shared" si="1"/>
        <v>Estado</v>
      </c>
      <c r="D90" s="87" t="s">
        <v>880</v>
      </c>
      <c r="E90" s="84" t="s">
        <v>879</v>
      </c>
      <c r="F90" s="94" t="s">
        <v>880</v>
      </c>
      <c r="G90" s="84" t="s">
        <v>879</v>
      </c>
    </row>
    <row r="91" spans="1:7" x14ac:dyDescent="0.25">
      <c r="A91" s="86">
        <v>81</v>
      </c>
      <c r="B91" s="20" t="s">
        <v>301</v>
      </c>
      <c r="C91" s="83" t="str">
        <f t="shared" si="1"/>
        <v>Estado</v>
      </c>
      <c r="D91" s="87" t="s">
        <v>880</v>
      </c>
      <c r="E91" s="84" t="s">
        <v>879</v>
      </c>
      <c r="F91" s="94" t="s">
        <v>880</v>
      </c>
      <c r="G91" s="84" t="s">
        <v>879</v>
      </c>
    </row>
    <row r="92" spans="1:7" x14ac:dyDescent="0.25">
      <c r="A92" s="85">
        <v>82</v>
      </c>
      <c r="B92" s="20" t="s">
        <v>303</v>
      </c>
      <c r="C92" s="83" t="str">
        <f t="shared" si="1"/>
        <v>Estado</v>
      </c>
      <c r="D92" s="87" t="s">
        <v>880</v>
      </c>
      <c r="E92" s="84" t="s">
        <v>879</v>
      </c>
      <c r="F92" s="94" t="s">
        <v>880</v>
      </c>
      <c r="G92" s="84" t="s">
        <v>879</v>
      </c>
    </row>
    <row r="93" spans="1:7" x14ac:dyDescent="0.25">
      <c r="A93" s="85">
        <v>83</v>
      </c>
      <c r="B93" s="20" t="s">
        <v>305</v>
      </c>
      <c r="C93" s="83" t="str">
        <f t="shared" si="1"/>
        <v>Estado</v>
      </c>
      <c r="D93" s="87" t="s">
        <v>880</v>
      </c>
      <c r="E93" s="84" t="s">
        <v>879</v>
      </c>
      <c r="F93" s="94" t="s">
        <v>880</v>
      </c>
      <c r="G93" s="84" t="s">
        <v>879</v>
      </c>
    </row>
    <row r="94" spans="1:7" x14ac:dyDescent="0.25">
      <c r="A94" s="85">
        <v>84</v>
      </c>
      <c r="B94" s="20" t="s">
        <v>307</v>
      </c>
      <c r="C94" s="83" t="str">
        <f t="shared" si="1"/>
        <v>Estado</v>
      </c>
      <c r="D94" s="87" t="s">
        <v>880</v>
      </c>
      <c r="E94" s="84" t="s">
        <v>879</v>
      </c>
      <c r="F94" s="93" t="s">
        <v>879</v>
      </c>
      <c r="G94" s="84" t="s">
        <v>879</v>
      </c>
    </row>
    <row r="95" spans="1:7" x14ac:dyDescent="0.25">
      <c r="A95" s="85">
        <v>85</v>
      </c>
      <c r="B95" s="20" t="s">
        <v>309</v>
      </c>
      <c r="C95" s="83" t="str">
        <f t="shared" si="1"/>
        <v>Estado</v>
      </c>
      <c r="D95" s="84" t="s">
        <v>879</v>
      </c>
      <c r="E95" s="84" t="s">
        <v>879</v>
      </c>
      <c r="F95" s="94" t="s">
        <v>880</v>
      </c>
      <c r="G95" s="84" t="s">
        <v>879</v>
      </c>
    </row>
    <row r="96" spans="1:7" x14ac:dyDescent="0.25">
      <c r="A96" s="85">
        <v>86</v>
      </c>
      <c r="B96" s="20" t="s">
        <v>311</v>
      </c>
      <c r="C96" s="83" t="str">
        <f t="shared" si="1"/>
        <v>Estado</v>
      </c>
      <c r="D96" s="87" t="s">
        <v>880</v>
      </c>
      <c r="E96" s="84" t="s">
        <v>879</v>
      </c>
      <c r="F96" s="94" t="s">
        <v>880</v>
      </c>
      <c r="G96" s="84" t="s">
        <v>879</v>
      </c>
    </row>
    <row r="97" spans="1:7" x14ac:dyDescent="0.25">
      <c r="A97" s="85">
        <v>87</v>
      </c>
      <c r="B97" s="20" t="s">
        <v>313</v>
      </c>
      <c r="C97" s="83" t="str">
        <f t="shared" si="1"/>
        <v>Estado</v>
      </c>
      <c r="D97" s="84" t="s">
        <v>879</v>
      </c>
      <c r="E97" s="84" t="s">
        <v>879</v>
      </c>
      <c r="F97" s="94" t="s">
        <v>880</v>
      </c>
      <c r="G97" s="84" t="s">
        <v>879</v>
      </c>
    </row>
    <row r="98" spans="1:7" x14ac:dyDescent="0.25">
      <c r="A98" s="85">
        <v>88</v>
      </c>
      <c r="B98" s="20" t="s">
        <v>315</v>
      </c>
      <c r="C98" s="83" t="str">
        <f t="shared" si="1"/>
        <v>Estado</v>
      </c>
      <c r="D98" s="87" t="s">
        <v>880</v>
      </c>
      <c r="E98" s="84" t="s">
        <v>879</v>
      </c>
      <c r="F98" s="94" t="s">
        <v>880</v>
      </c>
      <c r="G98" s="84" t="s">
        <v>879</v>
      </c>
    </row>
    <row r="99" spans="1:7" x14ac:dyDescent="0.25">
      <c r="A99" s="85">
        <v>89</v>
      </c>
      <c r="B99" s="20" t="s">
        <v>317</v>
      </c>
      <c r="C99" s="83" t="str">
        <f t="shared" si="1"/>
        <v>Estado</v>
      </c>
      <c r="D99" s="84" t="s">
        <v>879</v>
      </c>
      <c r="E99" s="84" t="s">
        <v>879</v>
      </c>
      <c r="F99" s="94" t="s">
        <v>880</v>
      </c>
      <c r="G99" s="84" t="s">
        <v>879</v>
      </c>
    </row>
    <row r="100" spans="1:7" x14ac:dyDescent="0.25">
      <c r="A100" s="85">
        <v>90</v>
      </c>
      <c r="B100" s="20" t="s">
        <v>319</v>
      </c>
      <c r="C100" s="83" t="str">
        <f t="shared" si="1"/>
        <v>Estado</v>
      </c>
      <c r="D100" s="84" t="s">
        <v>879</v>
      </c>
      <c r="E100" s="84" t="s">
        <v>879</v>
      </c>
      <c r="F100" s="94" t="s">
        <v>880</v>
      </c>
      <c r="G100" s="84" t="s">
        <v>879</v>
      </c>
    </row>
    <row r="101" spans="1:7" x14ac:dyDescent="0.25">
      <c r="A101" s="85">
        <v>91</v>
      </c>
      <c r="B101" s="20" t="s">
        <v>321</v>
      </c>
      <c r="C101" s="83" t="str">
        <f t="shared" si="1"/>
        <v>Estado</v>
      </c>
      <c r="D101" s="87" t="s">
        <v>880</v>
      </c>
      <c r="E101" s="84" t="s">
        <v>879</v>
      </c>
      <c r="F101" s="94" t="s">
        <v>880</v>
      </c>
      <c r="G101" s="84" t="s">
        <v>879</v>
      </c>
    </row>
    <row r="102" spans="1:7" x14ac:dyDescent="0.25">
      <c r="A102" s="85">
        <v>92</v>
      </c>
      <c r="B102" s="20" t="s">
        <v>323</v>
      </c>
      <c r="C102" s="83" t="str">
        <f t="shared" si="1"/>
        <v>Estado</v>
      </c>
      <c r="D102" s="87" t="s">
        <v>880</v>
      </c>
      <c r="E102" s="84" t="s">
        <v>879</v>
      </c>
      <c r="F102" s="94" t="s">
        <v>880</v>
      </c>
      <c r="G102" s="84" t="s">
        <v>879</v>
      </c>
    </row>
    <row r="103" spans="1:7" x14ac:dyDescent="0.25">
      <c r="A103" s="85">
        <v>93</v>
      </c>
      <c r="B103" s="20" t="s">
        <v>325</v>
      </c>
      <c r="C103" s="83" t="str">
        <f t="shared" si="1"/>
        <v>Estado</v>
      </c>
      <c r="D103" s="87" t="s">
        <v>880</v>
      </c>
      <c r="E103" s="84" t="s">
        <v>879</v>
      </c>
      <c r="F103" s="94" t="s">
        <v>880</v>
      </c>
      <c r="G103" s="84" t="s">
        <v>879</v>
      </c>
    </row>
    <row r="104" spans="1:7" x14ac:dyDescent="0.25">
      <c r="A104" s="85">
        <v>94</v>
      </c>
      <c r="B104" s="20" t="s">
        <v>327</v>
      </c>
      <c r="C104" s="83" t="str">
        <f t="shared" si="1"/>
        <v>Estado</v>
      </c>
      <c r="D104" s="87" t="s">
        <v>880</v>
      </c>
      <c r="E104" s="84" t="s">
        <v>879</v>
      </c>
      <c r="F104" s="93" t="s">
        <v>879</v>
      </c>
      <c r="G104" s="84" t="s">
        <v>879</v>
      </c>
    </row>
    <row r="105" spans="1:7" x14ac:dyDescent="0.25">
      <c r="A105" s="85">
        <v>95</v>
      </c>
      <c r="B105" s="20" t="s">
        <v>329</v>
      </c>
      <c r="C105" s="83" t="str">
        <f t="shared" si="1"/>
        <v>Estado</v>
      </c>
      <c r="D105" s="87" t="s">
        <v>880</v>
      </c>
      <c r="E105" s="84" t="s">
        <v>879</v>
      </c>
      <c r="F105" s="93" t="s">
        <v>879</v>
      </c>
      <c r="G105" s="84" t="s">
        <v>879</v>
      </c>
    </row>
    <row r="106" spans="1:7" x14ac:dyDescent="0.25">
      <c r="A106" s="85">
        <v>96</v>
      </c>
      <c r="B106" s="20" t="s">
        <v>331</v>
      </c>
      <c r="C106" s="83" t="str">
        <f t="shared" si="1"/>
        <v>Estado</v>
      </c>
      <c r="D106" s="84" t="s">
        <v>879</v>
      </c>
      <c r="E106" s="84" t="s">
        <v>879</v>
      </c>
      <c r="F106" s="94" t="s">
        <v>880</v>
      </c>
      <c r="G106" s="84" t="s">
        <v>879</v>
      </c>
    </row>
    <row r="107" spans="1:7" x14ac:dyDescent="0.25">
      <c r="A107" s="85">
        <v>97</v>
      </c>
      <c r="B107" s="20" t="s">
        <v>333</v>
      </c>
      <c r="C107" s="83" t="str">
        <f t="shared" si="1"/>
        <v>Estado</v>
      </c>
      <c r="D107" s="87" t="s">
        <v>880</v>
      </c>
      <c r="E107" s="84" t="s">
        <v>879</v>
      </c>
      <c r="F107" s="94" t="s">
        <v>880</v>
      </c>
      <c r="G107" s="84" t="s">
        <v>879</v>
      </c>
    </row>
    <row r="108" spans="1:7" x14ac:dyDescent="0.25">
      <c r="A108" s="85">
        <v>98</v>
      </c>
      <c r="B108" s="20" t="s">
        <v>335</v>
      </c>
      <c r="C108" s="83" t="str">
        <f t="shared" si="1"/>
        <v>Estado</v>
      </c>
      <c r="D108" s="87" t="s">
        <v>880</v>
      </c>
      <c r="E108" s="84" t="s">
        <v>879</v>
      </c>
      <c r="F108" s="94" t="s">
        <v>880</v>
      </c>
      <c r="G108" s="84" t="s">
        <v>879</v>
      </c>
    </row>
    <row r="109" spans="1:7" x14ac:dyDescent="0.25">
      <c r="A109" s="85">
        <v>99</v>
      </c>
      <c r="B109" s="20" t="s">
        <v>337</v>
      </c>
      <c r="C109" s="83" t="str">
        <f t="shared" si="1"/>
        <v>Estado</v>
      </c>
      <c r="D109" s="87" t="s">
        <v>880</v>
      </c>
      <c r="E109" s="84" t="s">
        <v>879</v>
      </c>
      <c r="F109" s="94" t="s">
        <v>880</v>
      </c>
      <c r="G109" s="84" t="s">
        <v>879</v>
      </c>
    </row>
    <row r="110" spans="1:7" x14ac:dyDescent="0.25">
      <c r="A110" s="85">
        <v>100</v>
      </c>
      <c r="B110" s="20" t="s">
        <v>339</v>
      </c>
      <c r="C110" s="83" t="str">
        <f t="shared" si="1"/>
        <v>Estado</v>
      </c>
      <c r="D110" s="87" t="s">
        <v>880</v>
      </c>
      <c r="E110" s="84" t="s">
        <v>879</v>
      </c>
      <c r="F110" s="94" t="s">
        <v>880</v>
      </c>
      <c r="G110" s="84" t="s">
        <v>879</v>
      </c>
    </row>
    <row r="111" spans="1:7" x14ac:dyDescent="0.25">
      <c r="A111" s="85">
        <v>101</v>
      </c>
      <c r="B111" s="20" t="s">
        <v>341</v>
      </c>
      <c r="C111" s="83" t="str">
        <f t="shared" si="1"/>
        <v>Estado</v>
      </c>
      <c r="D111" s="84" t="s">
        <v>879</v>
      </c>
      <c r="E111" s="84" t="s">
        <v>879</v>
      </c>
      <c r="F111" s="94" t="s">
        <v>880</v>
      </c>
      <c r="G111" s="84" t="s">
        <v>879</v>
      </c>
    </row>
    <row r="112" spans="1:7" x14ac:dyDescent="0.25">
      <c r="A112" s="82">
        <v>102</v>
      </c>
      <c r="B112" s="20" t="s">
        <v>343</v>
      </c>
      <c r="C112" s="83" t="str">
        <f t="shared" si="1"/>
        <v>Estado</v>
      </c>
      <c r="D112" s="87" t="s">
        <v>880</v>
      </c>
      <c r="E112" s="84" t="s">
        <v>879</v>
      </c>
      <c r="F112" s="94" t="s">
        <v>880</v>
      </c>
      <c r="G112" s="84" t="s">
        <v>879</v>
      </c>
    </row>
    <row r="113" spans="1:7" x14ac:dyDescent="0.25">
      <c r="A113" s="85">
        <v>103</v>
      </c>
      <c r="B113" s="20" t="s">
        <v>349</v>
      </c>
      <c r="C113" s="83" t="str">
        <f t="shared" si="1"/>
        <v>Estado</v>
      </c>
      <c r="D113" s="87" t="s">
        <v>880</v>
      </c>
      <c r="E113" s="84" t="s">
        <v>879</v>
      </c>
      <c r="F113" s="93" t="s">
        <v>879</v>
      </c>
      <c r="G113" s="84" t="s">
        <v>879</v>
      </c>
    </row>
    <row r="114" spans="1:7" x14ac:dyDescent="0.25">
      <c r="A114" s="85">
        <v>104</v>
      </c>
      <c r="B114" s="20" t="s">
        <v>351</v>
      </c>
      <c r="C114" s="83" t="str">
        <f t="shared" si="1"/>
        <v>Estado</v>
      </c>
      <c r="D114" s="87" t="s">
        <v>880</v>
      </c>
      <c r="E114" s="84" t="s">
        <v>879</v>
      </c>
      <c r="F114" s="93" t="s">
        <v>879</v>
      </c>
      <c r="G114" s="84" t="s">
        <v>879</v>
      </c>
    </row>
    <row r="115" spans="1:7" x14ac:dyDescent="0.25">
      <c r="A115" s="85">
        <v>105</v>
      </c>
      <c r="B115" s="20" t="s">
        <v>353</v>
      </c>
      <c r="C115" s="83" t="str">
        <f t="shared" si="1"/>
        <v>Estado</v>
      </c>
      <c r="D115" s="87" t="s">
        <v>880</v>
      </c>
      <c r="E115" s="84" t="s">
        <v>879</v>
      </c>
      <c r="F115" s="94" t="s">
        <v>880</v>
      </c>
      <c r="G115" s="84" t="s">
        <v>879</v>
      </c>
    </row>
    <row r="116" spans="1:7" x14ac:dyDescent="0.25">
      <c r="A116" s="85">
        <v>106</v>
      </c>
      <c r="B116" s="20" t="s">
        <v>355</v>
      </c>
      <c r="C116" s="83" t="str">
        <f t="shared" si="1"/>
        <v>Estado</v>
      </c>
      <c r="D116" s="87" t="s">
        <v>880</v>
      </c>
      <c r="E116" s="87" t="s">
        <v>880</v>
      </c>
      <c r="F116" s="84" t="s">
        <v>879</v>
      </c>
      <c r="G116" s="87" t="s">
        <v>880</v>
      </c>
    </row>
    <row r="117" spans="1:7" x14ac:dyDescent="0.25">
      <c r="A117" s="85">
        <v>107</v>
      </c>
      <c r="B117" s="20" t="s">
        <v>359</v>
      </c>
      <c r="C117" s="83" t="str">
        <f t="shared" si="1"/>
        <v>Estado</v>
      </c>
      <c r="D117" s="87" t="s">
        <v>880</v>
      </c>
      <c r="E117" s="84" t="s">
        <v>879</v>
      </c>
      <c r="F117" s="94" t="s">
        <v>880</v>
      </c>
      <c r="G117" s="84" t="s">
        <v>879</v>
      </c>
    </row>
    <row r="118" spans="1:7" x14ac:dyDescent="0.25">
      <c r="A118" s="85">
        <v>108</v>
      </c>
      <c r="B118" s="20" t="s">
        <v>361</v>
      </c>
      <c r="C118" s="83" t="str">
        <f t="shared" si="1"/>
        <v>Estado</v>
      </c>
      <c r="D118" s="87" t="s">
        <v>880</v>
      </c>
      <c r="E118" s="87" t="s">
        <v>880</v>
      </c>
      <c r="F118" s="84" t="s">
        <v>879</v>
      </c>
      <c r="G118" s="84" t="s">
        <v>879</v>
      </c>
    </row>
    <row r="119" spans="1:7" x14ac:dyDescent="0.25">
      <c r="A119" s="85">
        <v>109</v>
      </c>
      <c r="B119" s="20" t="s">
        <v>363</v>
      </c>
      <c r="C119" s="83" t="str">
        <f t="shared" si="1"/>
        <v>Estado</v>
      </c>
      <c r="D119" s="87" t="s">
        <v>880</v>
      </c>
      <c r="E119" s="87" t="s">
        <v>880</v>
      </c>
      <c r="F119" s="84" t="s">
        <v>879</v>
      </c>
      <c r="G119" s="87" t="s">
        <v>880</v>
      </c>
    </row>
    <row r="120" spans="1:7" x14ac:dyDescent="0.25">
      <c r="A120" s="85">
        <v>110</v>
      </c>
      <c r="B120" s="20" t="s">
        <v>365</v>
      </c>
      <c r="C120" s="83" t="str">
        <f t="shared" si="1"/>
        <v>Estado</v>
      </c>
      <c r="D120" s="87" t="s">
        <v>880</v>
      </c>
      <c r="E120" s="84" t="s">
        <v>879</v>
      </c>
      <c r="F120" s="94" t="s">
        <v>880</v>
      </c>
      <c r="G120" s="84" t="s">
        <v>879</v>
      </c>
    </row>
    <row r="121" spans="1:7" x14ac:dyDescent="0.25">
      <c r="A121" s="85">
        <v>111</v>
      </c>
      <c r="B121" s="20" t="s">
        <v>367</v>
      </c>
      <c r="C121" s="83" t="str">
        <f t="shared" si="1"/>
        <v>Estado</v>
      </c>
      <c r="D121" s="87" t="s">
        <v>880</v>
      </c>
      <c r="E121" s="87" t="s">
        <v>880</v>
      </c>
      <c r="F121" s="84" t="s">
        <v>879</v>
      </c>
      <c r="G121" s="84" t="s">
        <v>879</v>
      </c>
    </row>
    <row r="122" spans="1:7" x14ac:dyDescent="0.25">
      <c r="A122" s="85">
        <v>112</v>
      </c>
      <c r="B122" s="20" t="s">
        <v>369</v>
      </c>
      <c r="C122" s="83" t="str">
        <f t="shared" si="1"/>
        <v>Estado</v>
      </c>
      <c r="D122" s="87" t="s">
        <v>880</v>
      </c>
      <c r="E122" s="84" t="s">
        <v>879</v>
      </c>
      <c r="F122" s="94" t="s">
        <v>880</v>
      </c>
      <c r="G122" s="84" t="s">
        <v>879</v>
      </c>
    </row>
    <row r="123" spans="1:7" x14ac:dyDescent="0.25">
      <c r="A123" s="85">
        <v>113</v>
      </c>
      <c r="B123" s="20" t="s">
        <v>371</v>
      </c>
      <c r="C123" s="83" t="str">
        <f t="shared" si="1"/>
        <v>Estado</v>
      </c>
      <c r="D123" s="87" t="s">
        <v>880</v>
      </c>
      <c r="E123" s="84" t="s">
        <v>879</v>
      </c>
      <c r="F123" s="94" t="s">
        <v>880</v>
      </c>
      <c r="G123" s="84" t="s">
        <v>879</v>
      </c>
    </row>
    <row r="124" spans="1:7" x14ac:dyDescent="0.25">
      <c r="A124" s="85">
        <v>114</v>
      </c>
      <c r="B124" s="20" t="s">
        <v>373</v>
      </c>
      <c r="C124" s="83" t="str">
        <f t="shared" si="1"/>
        <v>Estado</v>
      </c>
      <c r="D124" s="87" t="s">
        <v>880</v>
      </c>
      <c r="E124" s="84" t="s">
        <v>879</v>
      </c>
      <c r="F124" s="94" t="s">
        <v>880</v>
      </c>
      <c r="G124" s="84" t="s">
        <v>879</v>
      </c>
    </row>
    <row r="125" spans="1:7" x14ac:dyDescent="0.25">
      <c r="A125" s="85">
        <v>115</v>
      </c>
      <c r="B125" s="20" t="s">
        <v>375</v>
      </c>
      <c r="C125" s="83" t="str">
        <f t="shared" si="1"/>
        <v>Estado</v>
      </c>
      <c r="D125" s="87" t="s">
        <v>880</v>
      </c>
      <c r="E125" s="87" t="s">
        <v>880</v>
      </c>
      <c r="F125" s="84" t="s">
        <v>879</v>
      </c>
      <c r="G125" s="87" t="s">
        <v>880</v>
      </c>
    </row>
    <row r="126" spans="1:7" x14ac:dyDescent="0.25">
      <c r="A126" s="85">
        <v>116</v>
      </c>
      <c r="B126" s="20" t="s">
        <v>377</v>
      </c>
      <c r="C126" s="83" t="str">
        <f t="shared" si="1"/>
        <v>Estado</v>
      </c>
      <c r="D126" s="87" t="s">
        <v>880</v>
      </c>
      <c r="E126" s="84" t="s">
        <v>879</v>
      </c>
      <c r="F126" s="93" t="s">
        <v>879</v>
      </c>
      <c r="G126" s="84" t="s">
        <v>879</v>
      </c>
    </row>
    <row r="127" spans="1:7" x14ac:dyDescent="0.25">
      <c r="A127" s="85">
        <v>117</v>
      </c>
      <c r="B127" s="20" t="s">
        <v>379</v>
      </c>
      <c r="C127" s="83" t="str">
        <f t="shared" si="1"/>
        <v>Estado</v>
      </c>
      <c r="D127" s="87" t="s">
        <v>880</v>
      </c>
      <c r="E127" s="84" t="s">
        <v>879</v>
      </c>
      <c r="F127" s="94" t="s">
        <v>880</v>
      </c>
      <c r="G127" s="84" t="s">
        <v>879</v>
      </c>
    </row>
    <row r="128" spans="1:7" x14ac:dyDescent="0.25">
      <c r="A128" s="85">
        <v>118</v>
      </c>
      <c r="B128" s="20" t="s">
        <v>381</v>
      </c>
      <c r="C128" s="83" t="str">
        <f t="shared" si="1"/>
        <v>Estado</v>
      </c>
      <c r="D128" s="87" t="s">
        <v>880</v>
      </c>
      <c r="E128" s="87" t="s">
        <v>880</v>
      </c>
      <c r="F128" s="84" t="s">
        <v>879</v>
      </c>
      <c r="G128" s="87" t="s">
        <v>880</v>
      </c>
    </row>
    <row r="129" spans="1:7" x14ac:dyDescent="0.25">
      <c r="A129" s="85">
        <v>119</v>
      </c>
      <c r="B129" s="20" t="s">
        <v>383</v>
      </c>
      <c r="C129" s="83" t="str">
        <f t="shared" si="1"/>
        <v>Estado</v>
      </c>
      <c r="D129" s="87" t="s">
        <v>880</v>
      </c>
      <c r="E129" s="84" t="s">
        <v>879</v>
      </c>
      <c r="F129" s="94" t="s">
        <v>880</v>
      </c>
      <c r="G129" s="84" t="s">
        <v>879</v>
      </c>
    </row>
    <row r="130" spans="1:7" x14ac:dyDescent="0.25">
      <c r="A130" s="86">
        <v>120</v>
      </c>
      <c r="B130" s="20" t="s">
        <v>387</v>
      </c>
      <c r="C130" s="83" t="str">
        <f t="shared" si="1"/>
        <v>Estado</v>
      </c>
      <c r="D130" s="87" t="s">
        <v>880</v>
      </c>
      <c r="E130" s="84" t="s">
        <v>879</v>
      </c>
      <c r="F130" s="94" t="s">
        <v>880</v>
      </c>
      <c r="G130" s="84" t="s">
        <v>879</v>
      </c>
    </row>
    <row r="131" spans="1:7" x14ac:dyDescent="0.25">
      <c r="A131" s="82">
        <v>121</v>
      </c>
      <c r="B131" s="20" t="s">
        <v>423</v>
      </c>
      <c r="C131" s="83" t="str">
        <f t="shared" si="1"/>
        <v>Estado</v>
      </c>
      <c r="D131" s="87" t="s">
        <v>880</v>
      </c>
      <c r="E131" s="84" t="s">
        <v>879</v>
      </c>
      <c r="F131" s="94" t="s">
        <v>880</v>
      </c>
      <c r="G131" s="84" t="s">
        <v>879</v>
      </c>
    </row>
    <row r="132" spans="1:7" x14ac:dyDescent="0.25">
      <c r="A132" s="85">
        <v>122</v>
      </c>
      <c r="B132" s="20" t="s">
        <v>425</v>
      </c>
      <c r="C132" s="83" t="str">
        <f t="shared" si="1"/>
        <v>Estado</v>
      </c>
      <c r="D132" s="87" t="s">
        <v>880</v>
      </c>
      <c r="E132" s="84" t="s">
        <v>879</v>
      </c>
      <c r="F132" s="94" t="s">
        <v>880</v>
      </c>
      <c r="G132" s="84" t="s">
        <v>879</v>
      </c>
    </row>
    <row r="133" spans="1:7" x14ac:dyDescent="0.25">
      <c r="A133" s="86">
        <v>123</v>
      </c>
      <c r="B133" s="20" t="s">
        <v>427</v>
      </c>
      <c r="C133" s="83" t="str">
        <f t="shared" si="1"/>
        <v>Estado</v>
      </c>
      <c r="D133" s="84" t="s">
        <v>879</v>
      </c>
      <c r="E133" s="84" t="s">
        <v>879</v>
      </c>
      <c r="F133" s="94" t="s">
        <v>880</v>
      </c>
      <c r="G133" s="84" t="s">
        <v>879</v>
      </c>
    </row>
    <row r="134" spans="1:7" x14ac:dyDescent="0.25">
      <c r="A134" s="82">
        <v>124</v>
      </c>
      <c r="B134" s="20" t="s">
        <v>453</v>
      </c>
      <c r="C134" s="83" t="str">
        <f t="shared" si="1"/>
        <v>Estado</v>
      </c>
      <c r="D134" s="87" t="s">
        <v>880</v>
      </c>
      <c r="E134" s="87" t="s">
        <v>880</v>
      </c>
      <c r="F134" s="84" t="s">
        <v>879</v>
      </c>
      <c r="G134" s="87" t="s">
        <v>880</v>
      </c>
    </row>
    <row r="135" spans="1:7" x14ac:dyDescent="0.25">
      <c r="A135" s="85">
        <v>125</v>
      </c>
      <c r="B135" s="20" t="s">
        <v>455</v>
      </c>
      <c r="C135" s="83" t="str">
        <f t="shared" si="1"/>
        <v>Estado</v>
      </c>
      <c r="D135" s="87" t="s">
        <v>880</v>
      </c>
      <c r="E135" s="87" t="s">
        <v>880</v>
      </c>
      <c r="F135" s="84" t="s">
        <v>879</v>
      </c>
      <c r="G135" s="87" t="s">
        <v>880</v>
      </c>
    </row>
    <row r="136" spans="1:7" x14ac:dyDescent="0.25">
      <c r="A136" s="85">
        <v>126</v>
      </c>
      <c r="B136" s="20" t="s">
        <v>457</v>
      </c>
      <c r="C136" s="83" t="str">
        <f t="shared" si="1"/>
        <v>Estado</v>
      </c>
      <c r="D136" s="87" t="s">
        <v>880</v>
      </c>
      <c r="E136" s="84" t="s">
        <v>879</v>
      </c>
      <c r="F136" s="94" t="s">
        <v>880</v>
      </c>
      <c r="G136" s="84" t="s">
        <v>879</v>
      </c>
    </row>
    <row r="137" spans="1:7" x14ac:dyDescent="0.25">
      <c r="A137" s="85">
        <v>127</v>
      </c>
      <c r="B137" s="20" t="s">
        <v>459</v>
      </c>
      <c r="C137" s="83" t="str">
        <f t="shared" si="1"/>
        <v>Estado</v>
      </c>
      <c r="D137" s="87" t="s">
        <v>880</v>
      </c>
      <c r="E137" s="84" t="s">
        <v>879</v>
      </c>
      <c r="F137" s="94" t="s">
        <v>880</v>
      </c>
      <c r="G137" s="84" t="s">
        <v>879</v>
      </c>
    </row>
    <row r="138" spans="1:7" x14ac:dyDescent="0.25">
      <c r="A138" s="85">
        <v>128</v>
      </c>
      <c r="B138" s="20" t="s">
        <v>461</v>
      </c>
      <c r="C138" s="83" t="str">
        <f t="shared" si="1"/>
        <v>Estado</v>
      </c>
      <c r="D138" s="87" t="s">
        <v>880</v>
      </c>
      <c r="E138" s="84" t="s">
        <v>879</v>
      </c>
      <c r="F138" s="94" t="s">
        <v>880</v>
      </c>
      <c r="G138" s="84" t="s">
        <v>879</v>
      </c>
    </row>
    <row r="139" spans="1:7" x14ac:dyDescent="0.25">
      <c r="A139" s="85">
        <v>129</v>
      </c>
      <c r="B139" s="20" t="s">
        <v>465</v>
      </c>
      <c r="C139" s="83" t="str">
        <f t="shared" si="1"/>
        <v>Estado</v>
      </c>
      <c r="D139" s="87" t="s">
        <v>880</v>
      </c>
      <c r="E139" s="87" t="s">
        <v>880</v>
      </c>
      <c r="F139" s="84" t="s">
        <v>879</v>
      </c>
      <c r="G139" s="84" t="s">
        <v>879</v>
      </c>
    </row>
    <row r="140" spans="1:7" x14ac:dyDescent="0.25">
      <c r="A140" s="85">
        <v>130</v>
      </c>
      <c r="B140" s="20" t="s">
        <v>467</v>
      </c>
      <c r="C140" s="83" t="str">
        <f t="shared" ref="C140:C203" si="2">IF($B$3&gt;=5,"Estado",IF($B$3=$G$10,G140,IF($B$3=$F$10,F140,IF($B$3=$E$10,E140,D140))))</f>
        <v>Estado</v>
      </c>
      <c r="D140" s="87" t="s">
        <v>880</v>
      </c>
      <c r="E140" s="87" t="s">
        <v>880</v>
      </c>
      <c r="F140" s="84" t="s">
        <v>879</v>
      </c>
      <c r="G140" s="87" t="s">
        <v>880</v>
      </c>
    </row>
    <row r="141" spans="1:7" x14ac:dyDescent="0.25">
      <c r="A141" s="85">
        <v>131</v>
      </c>
      <c r="B141" s="20" t="s">
        <v>469</v>
      </c>
      <c r="C141" s="83" t="str">
        <f t="shared" si="2"/>
        <v>Estado</v>
      </c>
      <c r="D141" s="87" t="s">
        <v>880</v>
      </c>
      <c r="E141" s="84" t="s">
        <v>879</v>
      </c>
      <c r="F141" s="94" t="s">
        <v>880</v>
      </c>
      <c r="G141" s="84" t="s">
        <v>879</v>
      </c>
    </row>
    <row r="142" spans="1:7" x14ac:dyDescent="0.25">
      <c r="A142" s="85">
        <v>132</v>
      </c>
      <c r="B142" s="19" t="s">
        <v>471</v>
      </c>
      <c r="C142" s="83" t="str">
        <f t="shared" si="2"/>
        <v>Estado</v>
      </c>
      <c r="D142" s="87" t="s">
        <v>880</v>
      </c>
      <c r="E142" s="84" t="s">
        <v>879</v>
      </c>
      <c r="F142" s="94" t="s">
        <v>880</v>
      </c>
      <c r="G142" s="84" t="s">
        <v>879</v>
      </c>
    </row>
    <row r="143" spans="1:7" x14ac:dyDescent="0.25">
      <c r="A143" s="85">
        <v>133</v>
      </c>
      <c r="B143" s="20" t="s">
        <v>473</v>
      </c>
      <c r="C143" s="83" t="str">
        <f t="shared" si="2"/>
        <v>Estado</v>
      </c>
      <c r="D143" s="87" t="s">
        <v>880</v>
      </c>
      <c r="E143" s="84" t="s">
        <v>879</v>
      </c>
      <c r="F143" s="94" t="s">
        <v>880</v>
      </c>
      <c r="G143" s="84" t="s">
        <v>879</v>
      </c>
    </row>
    <row r="144" spans="1:7" x14ac:dyDescent="0.25">
      <c r="A144" s="86">
        <v>134</v>
      </c>
      <c r="B144" s="20" t="s">
        <v>479</v>
      </c>
      <c r="C144" s="83" t="str">
        <f t="shared" si="2"/>
        <v>Estado</v>
      </c>
      <c r="D144" s="87" t="s">
        <v>880</v>
      </c>
      <c r="E144" s="84" t="s">
        <v>879</v>
      </c>
      <c r="F144" s="94" t="s">
        <v>880</v>
      </c>
      <c r="G144" s="84" t="s">
        <v>879</v>
      </c>
    </row>
    <row r="145" spans="1:7" x14ac:dyDescent="0.25">
      <c r="A145" s="82">
        <v>135</v>
      </c>
      <c r="B145" s="20" t="s">
        <v>485</v>
      </c>
      <c r="C145" s="83" t="str">
        <f t="shared" si="2"/>
        <v>Estado</v>
      </c>
      <c r="D145" s="87" t="s">
        <v>880</v>
      </c>
      <c r="E145" s="87" t="s">
        <v>880</v>
      </c>
      <c r="F145" s="84" t="s">
        <v>879</v>
      </c>
      <c r="G145" s="87" t="s">
        <v>880</v>
      </c>
    </row>
    <row r="146" spans="1:7" x14ac:dyDescent="0.25">
      <c r="A146" s="85">
        <v>136</v>
      </c>
      <c r="B146" s="20" t="s">
        <v>487</v>
      </c>
      <c r="C146" s="83" t="str">
        <f t="shared" si="2"/>
        <v>Estado</v>
      </c>
      <c r="D146" s="87" t="s">
        <v>880</v>
      </c>
      <c r="E146" s="84" t="s">
        <v>879</v>
      </c>
      <c r="F146" s="94" t="s">
        <v>880</v>
      </c>
      <c r="G146" s="84" t="s">
        <v>879</v>
      </c>
    </row>
    <row r="147" spans="1:7" x14ac:dyDescent="0.25">
      <c r="A147" s="85">
        <v>137</v>
      </c>
      <c r="B147" s="20" t="s">
        <v>489</v>
      </c>
      <c r="C147" s="83" t="str">
        <f t="shared" si="2"/>
        <v>Estado</v>
      </c>
      <c r="D147" s="87" t="s">
        <v>880</v>
      </c>
      <c r="E147" s="87" t="s">
        <v>880</v>
      </c>
      <c r="F147" s="84" t="s">
        <v>879</v>
      </c>
      <c r="G147" s="87" t="s">
        <v>880</v>
      </c>
    </row>
    <row r="148" spans="1:7" x14ac:dyDescent="0.25">
      <c r="A148" s="85">
        <v>138</v>
      </c>
      <c r="B148" s="20" t="s">
        <v>491</v>
      </c>
      <c r="C148" s="83" t="str">
        <f t="shared" si="2"/>
        <v>Estado</v>
      </c>
      <c r="D148" s="87" t="s">
        <v>880</v>
      </c>
      <c r="E148" s="84" t="s">
        <v>879</v>
      </c>
      <c r="F148" s="94" t="s">
        <v>880</v>
      </c>
      <c r="G148" s="84" t="s">
        <v>879</v>
      </c>
    </row>
    <row r="149" spans="1:7" x14ac:dyDescent="0.25">
      <c r="A149" s="85">
        <v>139</v>
      </c>
      <c r="B149" s="20" t="s">
        <v>493</v>
      </c>
      <c r="C149" s="83" t="str">
        <f t="shared" si="2"/>
        <v>Estado</v>
      </c>
      <c r="D149" s="87" t="s">
        <v>880</v>
      </c>
      <c r="E149" s="84" t="s">
        <v>879</v>
      </c>
      <c r="F149" s="94" t="s">
        <v>880</v>
      </c>
      <c r="G149" s="84" t="s">
        <v>879</v>
      </c>
    </row>
    <row r="150" spans="1:7" x14ac:dyDescent="0.25">
      <c r="A150" s="85">
        <v>140</v>
      </c>
      <c r="B150" s="20" t="s">
        <v>495</v>
      </c>
      <c r="C150" s="83" t="str">
        <f t="shared" si="2"/>
        <v>Estado</v>
      </c>
      <c r="D150" s="87" t="s">
        <v>880</v>
      </c>
      <c r="E150" s="84" t="s">
        <v>879</v>
      </c>
      <c r="F150" s="94" t="s">
        <v>880</v>
      </c>
      <c r="G150" s="84" t="s">
        <v>879</v>
      </c>
    </row>
    <row r="151" spans="1:7" x14ac:dyDescent="0.25">
      <c r="A151" s="85">
        <v>141</v>
      </c>
      <c r="B151" s="20" t="s">
        <v>497</v>
      </c>
      <c r="C151" s="83" t="str">
        <f t="shared" si="2"/>
        <v>Estado</v>
      </c>
      <c r="D151" s="87" t="s">
        <v>880</v>
      </c>
      <c r="E151" s="87" t="s">
        <v>880</v>
      </c>
      <c r="F151" s="84" t="s">
        <v>879</v>
      </c>
      <c r="G151" s="87" t="s">
        <v>880</v>
      </c>
    </row>
    <row r="152" spans="1:7" x14ac:dyDescent="0.25">
      <c r="A152" s="85">
        <v>142</v>
      </c>
      <c r="B152" s="20" t="s">
        <v>499</v>
      </c>
      <c r="C152" s="83" t="str">
        <f t="shared" si="2"/>
        <v>Estado</v>
      </c>
      <c r="D152" s="87" t="s">
        <v>880</v>
      </c>
      <c r="E152" s="84" t="s">
        <v>879</v>
      </c>
      <c r="F152" s="94" t="s">
        <v>880</v>
      </c>
      <c r="G152" s="84" t="s">
        <v>879</v>
      </c>
    </row>
    <row r="153" spans="1:7" x14ac:dyDescent="0.25">
      <c r="A153" s="85">
        <v>143</v>
      </c>
      <c r="B153" s="20" t="s">
        <v>513</v>
      </c>
      <c r="C153" s="83" t="str">
        <f t="shared" si="2"/>
        <v>Estado</v>
      </c>
      <c r="D153" s="87" t="s">
        <v>880</v>
      </c>
      <c r="E153" s="84" t="s">
        <v>879</v>
      </c>
      <c r="F153" s="94" t="s">
        <v>880</v>
      </c>
      <c r="G153" s="84" t="s">
        <v>879</v>
      </c>
    </row>
    <row r="154" spans="1:7" x14ac:dyDescent="0.25">
      <c r="A154" s="85">
        <v>144</v>
      </c>
      <c r="B154" s="20" t="s">
        <v>515</v>
      </c>
      <c r="C154" s="83" t="str">
        <f t="shared" si="2"/>
        <v>Estado</v>
      </c>
      <c r="D154" s="84" t="s">
        <v>879</v>
      </c>
      <c r="E154" s="84" t="s">
        <v>879</v>
      </c>
      <c r="F154" s="94" t="s">
        <v>880</v>
      </c>
      <c r="G154" s="84" t="s">
        <v>879</v>
      </c>
    </row>
    <row r="155" spans="1:7" x14ac:dyDescent="0.25">
      <c r="A155" s="85">
        <v>145</v>
      </c>
      <c r="B155" s="20" t="s">
        <v>517</v>
      </c>
      <c r="C155" s="83" t="str">
        <f t="shared" si="2"/>
        <v>Estado</v>
      </c>
      <c r="D155" s="87" t="s">
        <v>880</v>
      </c>
      <c r="E155" s="84" t="s">
        <v>879</v>
      </c>
      <c r="F155" s="94" t="s">
        <v>880</v>
      </c>
      <c r="G155" s="84" t="s">
        <v>879</v>
      </c>
    </row>
    <row r="156" spans="1:7" x14ac:dyDescent="0.25">
      <c r="A156" s="85">
        <v>146</v>
      </c>
      <c r="B156" s="20" t="s">
        <v>519</v>
      </c>
      <c r="C156" s="83" t="str">
        <f t="shared" si="2"/>
        <v>Estado</v>
      </c>
      <c r="D156" s="87" t="s">
        <v>880</v>
      </c>
      <c r="E156" s="87" t="s">
        <v>880</v>
      </c>
      <c r="F156" s="84" t="s">
        <v>879</v>
      </c>
      <c r="G156" s="84" t="s">
        <v>879</v>
      </c>
    </row>
    <row r="157" spans="1:7" x14ac:dyDescent="0.25">
      <c r="A157" s="85">
        <v>147</v>
      </c>
      <c r="B157" s="20" t="s">
        <v>521</v>
      </c>
      <c r="C157" s="83" t="str">
        <f t="shared" si="2"/>
        <v>Estado</v>
      </c>
      <c r="D157" s="87" t="s">
        <v>880</v>
      </c>
      <c r="E157" s="84" t="s">
        <v>879</v>
      </c>
      <c r="F157" s="94" t="s">
        <v>880</v>
      </c>
      <c r="G157" s="84" t="s">
        <v>879</v>
      </c>
    </row>
    <row r="158" spans="1:7" x14ac:dyDescent="0.25">
      <c r="A158" s="85">
        <v>148</v>
      </c>
      <c r="B158" s="20" t="s">
        <v>523</v>
      </c>
      <c r="C158" s="83" t="str">
        <f t="shared" si="2"/>
        <v>Estado</v>
      </c>
      <c r="D158" s="84" t="s">
        <v>879</v>
      </c>
      <c r="E158" s="84" t="s">
        <v>879</v>
      </c>
      <c r="F158" s="94" t="s">
        <v>880</v>
      </c>
      <c r="G158" s="84" t="s">
        <v>879</v>
      </c>
    </row>
    <row r="159" spans="1:7" x14ac:dyDescent="0.25">
      <c r="A159" s="85">
        <v>149</v>
      </c>
      <c r="B159" s="70" t="s">
        <v>525</v>
      </c>
      <c r="C159" s="83" t="str">
        <f t="shared" si="2"/>
        <v>Estado</v>
      </c>
      <c r="D159" s="87" t="s">
        <v>880</v>
      </c>
      <c r="E159" s="84" t="s">
        <v>879</v>
      </c>
      <c r="F159" s="93" t="s">
        <v>879</v>
      </c>
      <c r="G159" s="84" t="s">
        <v>879</v>
      </c>
    </row>
    <row r="160" spans="1:7" x14ac:dyDescent="0.25">
      <c r="A160" s="85">
        <v>150</v>
      </c>
      <c r="B160" s="20" t="s">
        <v>527</v>
      </c>
      <c r="C160" s="83" t="str">
        <f t="shared" si="2"/>
        <v>Estado</v>
      </c>
      <c r="D160" s="87" t="s">
        <v>880</v>
      </c>
      <c r="E160" s="84" t="s">
        <v>879</v>
      </c>
      <c r="F160" s="93" t="s">
        <v>879</v>
      </c>
      <c r="G160" s="84" t="s">
        <v>879</v>
      </c>
    </row>
    <row r="161" spans="1:7" x14ac:dyDescent="0.25">
      <c r="A161" s="85">
        <v>151</v>
      </c>
      <c r="B161" s="20" t="s">
        <v>529</v>
      </c>
      <c r="C161" s="83" t="str">
        <f t="shared" si="2"/>
        <v>Estado</v>
      </c>
      <c r="D161" s="87" t="s">
        <v>880</v>
      </c>
      <c r="E161" s="84" t="s">
        <v>879</v>
      </c>
      <c r="F161" s="93" t="s">
        <v>879</v>
      </c>
      <c r="G161" s="84" t="s">
        <v>879</v>
      </c>
    </row>
    <row r="162" spans="1:7" x14ac:dyDescent="0.25">
      <c r="A162" s="85">
        <v>152</v>
      </c>
      <c r="B162" s="20" t="s">
        <v>531</v>
      </c>
      <c r="C162" s="83" t="str">
        <f t="shared" si="2"/>
        <v>Estado</v>
      </c>
      <c r="D162" s="87" t="s">
        <v>880</v>
      </c>
      <c r="E162" s="87" t="s">
        <v>880</v>
      </c>
      <c r="F162" s="84" t="s">
        <v>879</v>
      </c>
      <c r="G162" s="87" t="s">
        <v>880</v>
      </c>
    </row>
    <row r="163" spans="1:7" x14ac:dyDescent="0.25">
      <c r="A163" s="85">
        <v>153</v>
      </c>
      <c r="B163" s="20" t="s">
        <v>533</v>
      </c>
      <c r="C163" s="83" t="str">
        <f t="shared" si="2"/>
        <v>Estado</v>
      </c>
      <c r="D163" s="87" t="s">
        <v>880</v>
      </c>
      <c r="E163" s="84" t="s">
        <v>879</v>
      </c>
      <c r="F163" s="94" t="s">
        <v>880</v>
      </c>
      <c r="G163" s="84" t="s">
        <v>879</v>
      </c>
    </row>
    <row r="164" spans="1:7" x14ac:dyDescent="0.25">
      <c r="A164" s="85">
        <v>154</v>
      </c>
      <c r="B164" s="20" t="s">
        <v>535</v>
      </c>
      <c r="C164" s="83" t="str">
        <f t="shared" si="2"/>
        <v>Estado</v>
      </c>
      <c r="D164" s="84" t="s">
        <v>879</v>
      </c>
      <c r="E164" s="84" t="s">
        <v>879</v>
      </c>
      <c r="F164" s="94" t="s">
        <v>880</v>
      </c>
      <c r="G164" s="84" t="s">
        <v>879</v>
      </c>
    </row>
    <row r="165" spans="1:7" x14ac:dyDescent="0.25">
      <c r="A165" s="85">
        <v>155</v>
      </c>
      <c r="B165" s="20" t="s">
        <v>537</v>
      </c>
      <c r="C165" s="83" t="str">
        <f t="shared" si="2"/>
        <v>Estado</v>
      </c>
      <c r="D165" s="84" t="s">
        <v>879</v>
      </c>
      <c r="E165" s="84" t="s">
        <v>879</v>
      </c>
      <c r="F165" s="94" t="s">
        <v>880</v>
      </c>
      <c r="G165" s="84" t="s">
        <v>879</v>
      </c>
    </row>
    <row r="166" spans="1:7" x14ac:dyDescent="0.25">
      <c r="A166" s="85">
        <v>156</v>
      </c>
      <c r="B166" s="20" t="s">
        <v>539</v>
      </c>
      <c r="C166" s="83" t="str">
        <f t="shared" si="2"/>
        <v>Estado</v>
      </c>
      <c r="D166" s="87" t="s">
        <v>880</v>
      </c>
      <c r="E166" s="84" t="s">
        <v>879</v>
      </c>
      <c r="F166" s="93" t="s">
        <v>879</v>
      </c>
      <c r="G166" s="84" t="s">
        <v>879</v>
      </c>
    </row>
    <row r="167" spans="1:7" x14ac:dyDescent="0.25">
      <c r="A167" s="85">
        <v>157</v>
      </c>
      <c r="B167" s="20" t="s">
        <v>541</v>
      </c>
      <c r="C167" s="83" t="str">
        <f t="shared" si="2"/>
        <v>Estado</v>
      </c>
      <c r="D167" s="84" t="s">
        <v>879</v>
      </c>
      <c r="E167" s="84" t="s">
        <v>879</v>
      </c>
      <c r="F167" s="94" t="s">
        <v>880</v>
      </c>
      <c r="G167" s="84" t="s">
        <v>879</v>
      </c>
    </row>
    <row r="168" spans="1:7" x14ac:dyDescent="0.25">
      <c r="A168" s="85">
        <v>158</v>
      </c>
      <c r="B168" s="20" t="s">
        <v>543</v>
      </c>
      <c r="C168" s="83" t="str">
        <f t="shared" si="2"/>
        <v>Estado</v>
      </c>
      <c r="D168" s="87" t="s">
        <v>880</v>
      </c>
      <c r="E168" s="84" t="s">
        <v>879</v>
      </c>
      <c r="F168" s="94" t="s">
        <v>880</v>
      </c>
      <c r="G168" s="84" t="s">
        <v>879</v>
      </c>
    </row>
    <row r="169" spans="1:7" x14ac:dyDescent="0.25">
      <c r="A169" s="85">
        <v>159</v>
      </c>
      <c r="B169" s="20" t="s">
        <v>545</v>
      </c>
      <c r="C169" s="83" t="str">
        <f t="shared" si="2"/>
        <v>Estado</v>
      </c>
      <c r="D169" s="84" t="s">
        <v>879</v>
      </c>
      <c r="E169" s="84" t="s">
        <v>879</v>
      </c>
      <c r="F169" s="94" t="s">
        <v>880</v>
      </c>
      <c r="G169" s="84" t="s">
        <v>879</v>
      </c>
    </row>
    <row r="170" spans="1:7" x14ac:dyDescent="0.25">
      <c r="A170" s="85">
        <v>160</v>
      </c>
      <c r="B170" s="20" t="s">
        <v>547</v>
      </c>
      <c r="C170" s="83" t="str">
        <f t="shared" si="2"/>
        <v>Estado</v>
      </c>
      <c r="D170" s="84" t="s">
        <v>879</v>
      </c>
      <c r="E170" s="84" t="s">
        <v>879</v>
      </c>
      <c r="F170" s="94" t="s">
        <v>880</v>
      </c>
      <c r="G170" s="84" t="s">
        <v>879</v>
      </c>
    </row>
    <row r="171" spans="1:7" x14ac:dyDescent="0.25">
      <c r="A171" s="85">
        <v>161</v>
      </c>
      <c r="B171" s="20" t="s">
        <v>551</v>
      </c>
      <c r="C171" s="83" t="str">
        <f t="shared" si="2"/>
        <v>Estado</v>
      </c>
      <c r="D171" s="84" t="s">
        <v>879</v>
      </c>
      <c r="E171" s="84" t="s">
        <v>879</v>
      </c>
      <c r="F171" s="94" t="s">
        <v>880</v>
      </c>
      <c r="G171" s="84" t="s">
        <v>879</v>
      </c>
    </row>
    <row r="172" spans="1:7" x14ac:dyDescent="0.25">
      <c r="A172" s="85">
        <v>162</v>
      </c>
      <c r="B172" s="20" t="s">
        <v>553</v>
      </c>
      <c r="C172" s="83" t="str">
        <f t="shared" si="2"/>
        <v>Estado</v>
      </c>
      <c r="D172" s="84" t="s">
        <v>879</v>
      </c>
      <c r="E172" s="84" t="s">
        <v>879</v>
      </c>
      <c r="F172" s="94" t="s">
        <v>880</v>
      </c>
      <c r="G172" s="84" t="s">
        <v>879</v>
      </c>
    </row>
    <row r="173" spans="1:7" x14ac:dyDescent="0.25">
      <c r="A173" s="85">
        <v>163</v>
      </c>
      <c r="B173" s="20" t="s">
        <v>555</v>
      </c>
      <c r="C173" s="83" t="str">
        <f t="shared" si="2"/>
        <v>Estado</v>
      </c>
      <c r="D173" s="84" t="s">
        <v>879</v>
      </c>
      <c r="E173" s="84" t="s">
        <v>879</v>
      </c>
      <c r="F173" s="94" t="s">
        <v>880</v>
      </c>
      <c r="G173" s="84" t="s">
        <v>879</v>
      </c>
    </row>
    <row r="174" spans="1:7" x14ac:dyDescent="0.25">
      <c r="A174" s="85">
        <v>164</v>
      </c>
      <c r="B174" s="20" t="s">
        <v>565</v>
      </c>
      <c r="C174" s="83" t="str">
        <f t="shared" si="2"/>
        <v>Estado</v>
      </c>
      <c r="D174" s="87" t="s">
        <v>880</v>
      </c>
      <c r="E174" s="84" t="s">
        <v>879</v>
      </c>
      <c r="F174" s="94" t="s">
        <v>880</v>
      </c>
      <c r="G174" s="84" t="s">
        <v>879</v>
      </c>
    </row>
    <row r="175" spans="1:7" x14ac:dyDescent="0.25">
      <c r="A175" s="85">
        <v>165</v>
      </c>
      <c r="B175" s="20" t="s">
        <v>567</v>
      </c>
      <c r="C175" s="83" t="str">
        <f t="shared" si="2"/>
        <v>Estado</v>
      </c>
      <c r="D175" s="87" t="s">
        <v>880</v>
      </c>
      <c r="E175" s="84" t="s">
        <v>879</v>
      </c>
      <c r="F175" s="94" t="s">
        <v>880</v>
      </c>
      <c r="G175" s="84" t="s">
        <v>879</v>
      </c>
    </row>
    <row r="176" spans="1:7" x14ac:dyDescent="0.25">
      <c r="A176" s="85">
        <v>166</v>
      </c>
      <c r="B176" s="20" t="s">
        <v>569</v>
      </c>
      <c r="C176" s="83" t="str">
        <f t="shared" si="2"/>
        <v>Estado</v>
      </c>
      <c r="D176" s="87" t="s">
        <v>880</v>
      </c>
      <c r="E176" s="84" t="s">
        <v>879</v>
      </c>
      <c r="F176" s="94" t="s">
        <v>880</v>
      </c>
      <c r="G176" s="84" t="s">
        <v>879</v>
      </c>
    </row>
    <row r="177" spans="1:7" x14ac:dyDescent="0.25">
      <c r="A177" s="85">
        <v>167</v>
      </c>
      <c r="B177" s="20" t="s">
        <v>571</v>
      </c>
      <c r="C177" s="83" t="str">
        <f t="shared" si="2"/>
        <v>Estado</v>
      </c>
      <c r="D177" s="84" t="s">
        <v>879</v>
      </c>
      <c r="E177" s="84" t="s">
        <v>879</v>
      </c>
      <c r="F177" s="94" t="s">
        <v>880</v>
      </c>
      <c r="G177" s="84" t="s">
        <v>879</v>
      </c>
    </row>
    <row r="178" spans="1:7" x14ac:dyDescent="0.25">
      <c r="A178" s="86">
        <v>168</v>
      </c>
      <c r="B178" s="20" t="s">
        <v>573</v>
      </c>
      <c r="C178" s="83" t="str">
        <f t="shared" si="2"/>
        <v>Estado</v>
      </c>
      <c r="D178" s="84" t="s">
        <v>879</v>
      </c>
      <c r="E178" s="84" t="s">
        <v>879</v>
      </c>
      <c r="F178" s="94" t="s">
        <v>880</v>
      </c>
      <c r="G178" s="84" t="s">
        <v>879</v>
      </c>
    </row>
    <row r="179" spans="1:7" x14ac:dyDescent="0.25">
      <c r="A179" s="82">
        <v>169</v>
      </c>
      <c r="B179" s="20" t="s">
        <v>575</v>
      </c>
      <c r="C179" s="83" t="str">
        <f t="shared" si="2"/>
        <v>Estado</v>
      </c>
      <c r="D179" s="87" t="s">
        <v>880</v>
      </c>
      <c r="E179" s="84" t="s">
        <v>879</v>
      </c>
      <c r="F179" s="94" t="s">
        <v>880</v>
      </c>
      <c r="G179" s="84" t="s">
        <v>879</v>
      </c>
    </row>
    <row r="180" spans="1:7" x14ac:dyDescent="0.25">
      <c r="A180" s="85">
        <v>170</v>
      </c>
      <c r="B180" s="20" t="s">
        <v>577</v>
      </c>
      <c r="C180" s="83" t="str">
        <f t="shared" si="2"/>
        <v>Estado</v>
      </c>
      <c r="D180" s="87" t="s">
        <v>880</v>
      </c>
      <c r="E180" s="87" t="s">
        <v>880</v>
      </c>
      <c r="F180" s="84" t="s">
        <v>879</v>
      </c>
      <c r="G180" s="87" t="s">
        <v>880</v>
      </c>
    </row>
    <row r="181" spans="1:7" x14ac:dyDescent="0.25">
      <c r="A181" s="85">
        <v>171</v>
      </c>
      <c r="B181" s="20" t="s">
        <v>579</v>
      </c>
      <c r="C181" s="83" t="str">
        <f t="shared" si="2"/>
        <v>Estado</v>
      </c>
      <c r="D181" s="87" t="s">
        <v>880</v>
      </c>
      <c r="E181" s="84" t="s">
        <v>879</v>
      </c>
      <c r="F181" s="94" t="s">
        <v>880</v>
      </c>
      <c r="G181" s="84" t="s">
        <v>879</v>
      </c>
    </row>
    <row r="182" spans="1:7" x14ac:dyDescent="0.25">
      <c r="A182" s="85">
        <v>172</v>
      </c>
      <c r="B182" s="20" t="s">
        <v>581</v>
      </c>
      <c r="C182" s="83" t="str">
        <f t="shared" si="2"/>
        <v>Estado</v>
      </c>
      <c r="D182" s="87" t="s">
        <v>880</v>
      </c>
      <c r="E182" s="87" t="s">
        <v>880</v>
      </c>
      <c r="F182" s="84" t="s">
        <v>879</v>
      </c>
      <c r="G182" s="87" t="s">
        <v>880</v>
      </c>
    </row>
    <row r="183" spans="1:7" x14ac:dyDescent="0.25">
      <c r="A183" s="85">
        <v>173</v>
      </c>
      <c r="B183" s="20" t="s">
        <v>583</v>
      </c>
      <c r="C183" s="83" t="str">
        <f t="shared" si="2"/>
        <v>Estado</v>
      </c>
      <c r="D183" s="87" t="s">
        <v>880</v>
      </c>
      <c r="E183" s="87" t="s">
        <v>880</v>
      </c>
      <c r="F183" s="84" t="s">
        <v>879</v>
      </c>
      <c r="G183" s="87" t="s">
        <v>880</v>
      </c>
    </row>
    <row r="184" spans="1:7" x14ac:dyDescent="0.25">
      <c r="A184" s="85">
        <v>174</v>
      </c>
      <c r="B184" s="20" t="s">
        <v>585</v>
      </c>
      <c r="C184" s="83" t="str">
        <f t="shared" si="2"/>
        <v>Estado</v>
      </c>
      <c r="D184" s="87" t="s">
        <v>880</v>
      </c>
      <c r="E184" s="84" t="s">
        <v>879</v>
      </c>
      <c r="F184" s="94" t="s">
        <v>880</v>
      </c>
      <c r="G184" s="84" t="s">
        <v>879</v>
      </c>
    </row>
    <row r="185" spans="1:7" x14ac:dyDescent="0.25">
      <c r="A185" s="85">
        <v>175</v>
      </c>
      <c r="B185" s="20" t="s">
        <v>587</v>
      </c>
      <c r="C185" s="83" t="str">
        <f t="shared" si="2"/>
        <v>Estado</v>
      </c>
      <c r="D185" s="87" t="s">
        <v>880</v>
      </c>
      <c r="E185" s="84" t="s">
        <v>879</v>
      </c>
      <c r="F185" s="94" t="s">
        <v>880</v>
      </c>
      <c r="G185" s="84" t="s">
        <v>879</v>
      </c>
    </row>
    <row r="186" spans="1:7" x14ac:dyDescent="0.25">
      <c r="A186" s="85">
        <v>176</v>
      </c>
      <c r="B186" s="20" t="s">
        <v>589</v>
      </c>
      <c r="C186" s="83" t="str">
        <f t="shared" si="2"/>
        <v>Estado</v>
      </c>
      <c r="D186" s="87" t="s">
        <v>880</v>
      </c>
      <c r="E186" s="87" t="s">
        <v>880</v>
      </c>
      <c r="F186" s="84" t="s">
        <v>879</v>
      </c>
      <c r="G186" s="87" t="s">
        <v>880</v>
      </c>
    </row>
    <row r="187" spans="1:7" x14ac:dyDescent="0.25">
      <c r="A187" s="85">
        <v>177</v>
      </c>
      <c r="B187" s="20" t="s">
        <v>591</v>
      </c>
      <c r="C187" s="83" t="str">
        <f t="shared" si="2"/>
        <v>Estado</v>
      </c>
      <c r="D187" s="87" t="s">
        <v>880</v>
      </c>
      <c r="E187" s="87" t="s">
        <v>880</v>
      </c>
      <c r="F187" s="84" t="s">
        <v>879</v>
      </c>
      <c r="G187" s="87" t="s">
        <v>880</v>
      </c>
    </row>
    <row r="188" spans="1:7" x14ac:dyDescent="0.25">
      <c r="A188" s="85">
        <v>178</v>
      </c>
      <c r="B188" s="20" t="s">
        <v>593</v>
      </c>
      <c r="C188" s="83" t="str">
        <f t="shared" si="2"/>
        <v>Estado</v>
      </c>
      <c r="D188" s="87" t="s">
        <v>880</v>
      </c>
      <c r="E188" s="87" t="s">
        <v>880</v>
      </c>
      <c r="F188" s="84" t="s">
        <v>879</v>
      </c>
      <c r="G188" s="87" t="s">
        <v>880</v>
      </c>
    </row>
    <row r="189" spans="1:7" x14ac:dyDescent="0.25">
      <c r="A189" s="85">
        <v>179</v>
      </c>
      <c r="B189" s="70" t="s">
        <v>595</v>
      </c>
      <c r="C189" s="83" t="str">
        <f t="shared" si="2"/>
        <v>Estado</v>
      </c>
      <c r="D189" s="87" t="s">
        <v>880</v>
      </c>
      <c r="E189" s="87" t="s">
        <v>880</v>
      </c>
      <c r="F189" s="84" t="s">
        <v>879</v>
      </c>
      <c r="G189" s="87" t="s">
        <v>880</v>
      </c>
    </row>
    <row r="190" spans="1:7" x14ac:dyDescent="0.25">
      <c r="A190" s="85">
        <v>180</v>
      </c>
      <c r="B190" s="20" t="s">
        <v>597</v>
      </c>
      <c r="C190" s="83" t="str">
        <f t="shared" si="2"/>
        <v>Estado</v>
      </c>
      <c r="D190" s="87" t="s">
        <v>880</v>
      </c>
      <c r="E190" s="87" t="s">
        <v>880</v>
      </c>
      <c r="F190" s="84" t="s">
        <v>879</v>
      </c>
      <c r="G190" s="87" t="s">
        <v>880</v>
      </c>
    </row>
    <row r="191" spans="1:7" x14ac:dyDescent="0.25">
      <c r="A191" s="85">
        <v>181</v>
      </c>
      <c r="B191" s="20" t="s">
        <v>599</v>
      </c>
      <c r="C191" s="83" t="str">
        <f t="shared" si="2"/>
        <v>Estado</v>
      </c>
      <c r="D191" s="87" t="s">
        <v>880</v>
      </c>
      <c r="E191" s="84" t="s">
        <v>879</v>
      </c>
      <c r="F191" s="94" t="s">
        <v>880</v>
      </c>
      <c r="G191" s="84" t="s">
        <v>879</v>
      </c>
    </row>
    <row r="192" spans="1:7" x14ac:dyDescent="0.25">
      <c r="A192" s="85">
        <v>182</v>
      </c>
      <c r="B192" s="20" t="s">
        <v>601</v>
      </c>
      <c r="C192" s="83" t="str">
        <f t="shared" si="2"/>
        <v>Estado</v>
      </c>
      <c r="D192" s="87" t="s">
        <v>880</v>
      </c>
      <c r="E192" s="87" t="s">
        <v>880</v>
      </c>
      <c r="F192" s="84" t="s">
        <v>879</v>
      </c>
      <c r="G192" s="87" t="s">
        <v>880</v>
      </c>
    </row>
    <row r="193" spans="1:7" x14ac:dyDescent="0.25">
      <c r="A193" s="85">
        <v>183</v>
      </c>
      <c r="B193" s="20" t="s">
        <v>603</v>
      </c>
      <c r="C193" s="83" t="str">
        <f t="shared" si="2"/>
        <v>Estado</v>
      </c>
      <c r="D193" s="87" t="s">
        <v>880</v>
      </c>
      <c r="E193" s="84" t="s">
        <v>879</v>
      </c>
      <c r="F193" s="94" t="s">
        <v>880</v>
      </c>
      <c r="G193" s="84" t="s">
        <v>879</v>
      </c>
    </row>
    <row r="194" spans="1:7" x14ac:dyDescent="0.25">
      <c r="A194" s="85">
        <v>184</v>
      </c>
      <c r="B194" s="20" t="s">
        <v>605</v>
      </c>
      <c r="C194" s="83" t="str">
        <f t="shared" si="2"/>
        <v>Estado</v>
      </c>
      <c r="D194" s="87" t="s">
        <v>880</v>
      </c>
      <c r="E194" s="84" t="s">
        <v>879</v>
      </c>
      <c r="F194" s="94" t="s">
        <v>880</v>
      </c>
      <c r="G194" s="84" t="s">
        <v>879</v>
      </c>
    </row>
    <row r="195" spans="1:7" x14ac:dyDescent="0.25">
      <c r="A195" s="85">
        <v>185</v>
      </c>
      <c r="B195" s="20" t="s">
        <v>607</v>
      </c>
      <c r="C195" s="83" t="str">
        <f t="shared" si="2"/>
        <v>Estado</v>
      </c>
      <c r="D195" s="87" t="s">
        <v>880</v>
      </c>
      <c r="E195" s="84" t="s">
        <v>879</v>
      </c>
      <c r="F195" s="94" t="s">
        <v>880</v>
      </c>
      <c r="G195" s="84" t="s">
        <v>879</v>
      </c>
    </row>
    <row r="196" spans="1:7" x14ac:dyDescent="0.25">
      <c r="A196" s="86">
        <v>186</v>
      </c>
      <c r="B196" s="20" t="s">
        <v>609</v>
      </c>
      <c r="C196" s="83" t="str">
        <f t="shared" si="2"/>
        <v>Estado</v>
      </c>
      <c r="D196" s="87" t="s">
        <v>880</v>
      </c>
      <c r="E196" s="84" t="s">
        <v>879</v>
      </c>
      <c r="F196" s="94" t="s">
        <v>880</v>
      </c>
      <c r="G196" s="84" t="s">
        <v>879</v>
      </c>
    </row>
    <row r="197" spans="1:7" x14ac:dyDescent="0.25">
      <c r="A197" s="82">
        <v>187</v>
      </c>
      <c r="B197" s="20" t="s">
        <v>611</v>
      </c>
      <c r="C197" s="83" t="str">
        <f t="shared" si="2"/>
        <v>Estado</v>
      </c>
      <c r="D197" s="87" t="s">
        <v>880</v>
      </c>
      <c r="E197" s="84" t="s">
        <v>879</v>
      </c>
      <c r="F197" s="94" t="s">
        <v>880</v>
      </c>
      <c r="G197" s="84" t="s">
        <v>879</v>
      </c>
    </row>
    <row r="198" spans="1:7" x14ac:dyDescent="0.25">
      <c r="A198" s="85">
        <v>188</v>
      </c>
      <c r="B198" s="20" t="s">
        <v>613</v>
      </c>
      <c r="C198" s="83" t="str">
        <f t="shared" si="2"/>
        <v>Estado</v>
      </c>
      <c r="D198" s="87" t="s">
        <v>880</v>
      </c>
      <c r="E198" s="87" t="s">
        <v>880</v>
      </c>
      <c r="F198" s="84" t="s">
        <v>879</v>
      </c>
      <c r="G198" s="87" t="s">
        <v>880</v>
      </c>
    </row>
    <row r="199" spans="1:7" x14ac:dyDescent="0.25">
      <c r="A199" s="85">
        <v>189</v>
      </c>
      <c r="B199" s="20" t="s">
        <v>615</v>
      </c>
      <c r="C199" s="83" t="str">
        <f t="shared" si="2"/>
        <v>Estado</v>
      </c>
      <c r="D199" s="87" t="s">
        <v>880</v>
      </c>
      <c r="E199" s="84" t="s">
        <v>879</v>
      </c>
      <c r="F199" s="94" t="s">
        <v>880</v>
      </c>
      <c r="G199" s="84" t="s">
        <v>879</v>
      </c>
    </row>
    <row r="200" spans="1:7" x14ac:dyDescent="0.25">
      <c r="A200" s="85">
        <v>190</v>
      </c>
      <c r="B200" s="75" t="s">
        <v>619</v>
      </c>
      <c r="C200" s="83" t="str">
        <f t="shared" si="2"/>
        <v>Estado</v>
      </c>
      <c r="D200" s="87" t="s">
        <v>880</v>
      </c>
      <c r="E200" s="84" t="s">
        <v>879</v>
      </c>
      <c r="F200" s="94" t="s">
        <v>880</v>
      </c>
      <c r="G200" s="84" t="s">
        <v>879</v>
      </c>
    </row>
    <row r="201" spans="1:7" x14ac:dyDescent="0.25">
      <c r="A201" s="85">
        <v>191</v>
      </c>
      <c r="B201" s="20" t="s">
        <v>621</v>
      </c>
      <c r="C201" s="83" t="str">
        <f t="shared" si="2"/>
        <v>Estado</v>
      </c>
      <c r="D201" s="87" t="s">
        <v>880</v>
      </c>
      <c r="E201" s="87" t="s">
        <v>880</v>
      </c>
      <c r="F201" s="84" t="s">
        <v>879</v>
      </c>
      <c r="G201" s="87" t="s">
        <v>880</v>
      </c>
    </row>
    <row r="202" spans="1:7" x14ac:dyDescent="0.25">
      <c r="A202" s="85">
        <v>192</v>
      </c>
      <c r="B202" s="20" t="s">
        <v>623</v>
      </c>
      <c r="C202" s="83" t="str">
        <f t="shared" si="2"/>
        <v>Estado</v>
      </c>
      <c r="D202" s="87" t="s">
        <v>880</v>
      </c>
      <c r="E202" s="87" t="s">
        <v>880</v>
      </c>
      <c r="F202" s="84" t="s">
        <v>879</v>
      </c>
      <c r="G202" s="87" t="s">
        <v>880</v>
      </c>
    </row>
    <row r="203" spans="1:7" x14ac:dyDescent="0.25">
      <c r="A203" s="85">
        <v>193</v>
      </c>
      <c r="B203" s="20" t="s">
        <v>625</v>
      </c>
      <c r="C203" s="83" t="str">
        <f t="shared" si="2"/>
        <v>Estado</v>
      </c>
      <c r="D203" s="87" t="s">
        <v>880</v>
      </c>
      <c r="E203" s="84" t="s">
        <v>879</v>
      </c>
      <c r="F203" s="93" t="s">
        <v>879</v>
      </c>
      <c r="G203" s="84" t="s">
        <v>879</v>
      </c>
    </row>
    <row r="204" spans="1:7" x14ac:dyDescent="0.25">
      <c r="A204" s="85">
        <v>194</v>
      </c>
      <c r="B204" s="20" t="s">
        <v>627</v>
      </c>
      <c r="C204" s="83" t="str">
        <f t="shared" ref="C204:C216" si="3">IF($B$3&gt;=5,"Estado",IF($B$3=$G$10,G204,IF($B$3=$F$10,F204,IF($B$3=$E$10,E204,D204))))</f>
        <v>Estado</v>
      </c>
      <c r="D204" s="87" t="s">
        <v>880</v>
      </c>
      <c r="E204" s="84" t="s">
        <v>879</v>
      </c>
      <c r="F204" s="93" t="s">
        <v>879</v>
      </c>
      <c r="G204" s="84" t="s">
        <v>879</v>
      </c>
    </row>
    <row r="205" spans="1:7" x14ac:dyDescent="0.25">
      <c r="A205" s="85">
        <v>195</v>
      </c>
      <c r="B205" s="20" t="s">
        <v>629</v>
      </c>
      <c r="C205" s="83" t="str">
        <f t="shared" si="3"/>
        <v>Estado</v>
      </c>
      <c r="D205" s="87" t="s">
        <v>880</v>
      </c>
      <c r="E205" s="84" t="s">
        <v>879</v>
      </c>
      <c r="F205" s="94" t="s">
        <v>880</v>
      </c>
      <c r="G205" s="84" t="s">
        <v>879</v>
      </c>
    </row>
    <row r="206" spans="1:7" x14ac:dyDescent="0.25">
      <c r="A206" s="85">
        <v>196</v>
      </c>
      <c r="B206" s="20" t="s">
        <v>631</v>
      </c>
      <c r="C206" s="83" t="str">
        <f t="shared" si="3"/>
        <v>Estado</v>
      </c>
      <c r="D206" s="87" t="s">
        <v>880</v>
      </c>
      <c r="E206" s="87" t="s">
        <v>880</v>
      </c>
      <c r="F206" s="84" t="s">
        <v>879</v>
      </c>
      <c r="G206" s="87" t="s">
        <v>880</v>
      </c>
    </row>
    <row r="207" spans="1:7" x14ac:dyDescent="0.25">
      <c r="A207" s="85">
        <v>197</v>
      </c>
      <c r="B207" s="20" t="s">
        <v>633</v>
      </c>
      <c r="C207" s="83" t="str">
        <f t="shared" si="3"/>
        <v>Estado</v>
      </c>
      <c r="D207" s="87" t="s">
        <v>880</v>
      </c>
      <c r="E207" s="87" t="s">
        <v>880</v>
      </c>
      <c r="F207" s="84" t="s">
        <v>879</v>
      </c>
      <c r="G207" s="84" t="s">
        <v>879</v>
      </c>
    </row>
    <row r="208" spans="1:7" x14ac:dyDescent="0.25">
      <c r="A208" s="85">
        <v>198</v>
      </c>
      <c r="B208" s="20" t="s">
        <v>635</v>
      </c>
      <c r="C208" s="83" t="str">
        <f t="shared" si="3"/>
        <v>Estado</v>
      </c>
      <c r="D208" s="84" t="s">
        <v>879</v>
      </c>
      <c r="E208" s="84" t="s">
        <v>879</v>
      </c>
      <c r="F208" s="94" t="s">
        <v>880</v>
      </c>
      <c r="G208" s="84" t="s">
        <v>879</v>
      </c>
    </row>
    <row r="209" spans="1:7" x14ac:dyDescent="0.25">
      <c r="A209" s="85">
        <v>199</v>
      </c>
      <c r="B209" s="20" t="s">
        <v>637</v>
      </c>
      <c r="C209" s="83" t="str">
        <f t="shared" si="3"/>
        <v>Estado</v>
      </c>
      <c r="D209" s="87" t="s">
        <v>880</v>
      </c>
      <c r="E209" s="84" t="s">
        <v>879</v>
      </c>
      <c r="F209" s="94" t="s">
        <v>880</v>
      </c>
      <c r="G209" s="84" t="s">
        <v>879</v>
      </c>
    </row>
    <row r="210" spans="1:7" x14ac:dyDescent="0.25">
      <c r="A210" s="85">
        <v>200</v>
      </c>
      <c r="B210" s="20" t="s">
        <v>639</v>
      </c>
      <c r="C210" s="83" t="str">
        <f t="shared" si="3"/>
        <v>Estado</v>
      </c>
      <c r="D210" s="87" t="s">
        <v>880</v>
      </c>
      <c r="E210" s="87" t="s">
        <v>880</v>
      </c>
      <c r="F210" s="84" t="s">
        <v>879</v>
      </c>
      <c r="G210" s="87" t="s">
        <v>880</v>
      </c>
    </row>
    <row r="211" spans="1:7" x14ac:dyDescent="0.25">
      <c r="A211" s="85">
        <v>201</v>
      </c>
      <c r="B211" s="20" t="s">
        <v>641</v>
      </c>
      <c r="C211" s="83" t="str">
        <f t="shared" si="3"/>
        <v>Estado</v>
      </c>
      <c r="D211" s="87" t="s">
        <v>880</v>
      </c>
      <c r="E211" s="87" t="s">
        <v>880</v>
      </c>
      <c r="F211" s="84" t="s">
        <v>879</v>
      </c>
      <c r="G211" s="84" t="s">
        <v>879</v>
      </c>
    </row>
    <row r="212" spans="1:7" x14ac:dyDescent="0.25">
      <c r="A212" s="85">
        <v>202</v>
      </c>
      <c r="B212" s="20" t="s">
        <v>643</v>
      </c>
      <c r="C212" s="83" t="str">
        <f t="shared" si="3"/>
        <v>Estado</v>
      </c>
      <c r="D212" s="87" t="s">
        <v>880</v>
      </c>
      <c r="E212" s="84" t="s">
        <v>879</v>
      </c>
      <c r="F212" s="94" t="s">
        <v>880</v>
      </c>
      <c r="G212" s="84" t="s">
        <v>879</v>
      </c>
    </row>
    <row r="213" spans="1:7" x14ac:dyDescent="0.25">
      <c r="A213" s="85">
        <v>203</v>
      </c>
      <c r="B213" s="20" t="s">
        <v>649</v>
      </c>
      <c r="C213" s="83" t="str">
        <f t="shared" si="3"/>
        <v>Estado</v>
      </c>
      <c r="D213" s="87" t="s">
        <v>880</v>
      </c>
      <c r="E213" s="84" t="s">
        <v>879</v>
      </c>
      <c r="F213" s="94" t="s">
        <v>880</v>
      </c>
      <c r="G213" s="84" t="s">
        <v>879</v>
      </c>
    </row>
    <row r="214" spans="1:7" x14ac:dyDescent="0.25">
      <c r="A214" s="85">
        <v>204</v>
      </c>
      <c r="B214" s="20" t="s">
        <v>653</v>
      </c>
      <c r="C214" s="83" t="str">
        <f t="shared" si="3"/>
        <v>Estado</v>
      </c>
      <c r="D214" s="87" t="s">
        <v>880</v>
      </c>
      <c r="E214" s="87" t="s">
        <v>880</v>
      </c>
      <c r="F214" s="84" t="s">
        <v>879</v>
      </c>
      <c r="G214" s="87" t="s">
        <v>880</v>
      </c>
    </row>
    <row r="215" spans="1:7" x14ac:dyDescent="0.25">
      <c r="A215" s="85">
        <v>205</v>
      </c>
      <c r="B215" s="20" t="s">
        <v>655</v>
      </c>
      <c r="C215" s="83" t="str">
        <f t="shared" si="3"/>
        <v>Estado</v>
      </c>
      <c r="D215" s="87" t="s">
        <v>880</v>
      </c>
      <c r="E215" s="87" t="s">
        <v>880</v>
      </c>
      <c r="F215" s="84" t="s">
        <v>879</v>
      </c>
      <c r="G215" s="87" t="s">
        <v>880</v>
      </c>
    </row>
    <row r="216" spans="1:7" x14ac:dyDescent="0.25">
      <c r="A216" s="86">
        <v>206</v>
      </c>
      <c r="B216" s="20" t="s">
        <v>657</v>
      </c>
      <c r="C216" s="83" t="str">
        <f t="shared" si="3"/>
        <v>Estado</v>
      </c>
      <c r="D216" s="87" t="s">
        <v>880</v>
      </c>
      <c r="E216" s="87" t="s">
        <v>880</v>
      </c>
      <c r="F216" s="84" t="s">
        <v>879</v>
      </c>
      <c r="G216" s="87" t="s">
        <v>880</v>
      </c>
    </row>
  </sheetData>
  <sheetProtection algorithmName="SHA-512" hashValue="Vz6xW4ulFo64vva6lF63QMm3gHQwSCjzshiI7G4bRt3NdY5rFoQzYZOStLC+LhtLXmOZ+Z3rq6wpw71SEoXDwg==" saltValue="0opNwwFLxhEBNtgvY0MFvw==" spinCount="100000" sheet="1" objects="1" scenarios="1"/>
  <mergeCells count="1">
    <mergeCell ref="D9:G9"/>
  </mergeCells>
  <conditionalFormatting sqref="B30:B68 B70:B90 B113:B118 B130 B132:B133 B15:B28">
    <cfRule type="expression" dxfId="9" priority="12" stopIfTrue="1">
      <formula>#REF!="OCULTAR"</formula>
    </cfRule>
  </conditionalFormatting>
  <conditionalFormatting sqref="B29">
    <cfRule type="expression" dxfId="8" priority="11" stopIfTrue="1">
      <formula>#REF!="OCULTAR"</formula>
    </cfRule>
  </conditionalFormatting>
  <conditionalFormatting sqref="B69">
    <cfRule type="expression" dxfId="7" priority="10" stopIfTrue="1">
      <formula>#REF!="OCULTAR"</formula>
    </cfRule>
  </conditionalFormatting>
  <conditionalFormatting sqref="B131">
    <cfRule type="expression" dxfId="6" priority="9" stopIfTrue="1">
      <formula>#REF!="OCULTAR"</formula>
    </cfRule>
  </conditionalFormatting>
  <conditionalFormatting sqref="B91:B112">
    <cfRule type="expression" dxfId="5" priority="8" stopIfTrue="1">
      <formula>#REF!="OCULTAR"</formula>
    </cfRule>
  </conditionalFormatting>
  <conditionalFormatting sqref="B119:B129">
    <cfRule type="expression" dxfId="4" priority="7" stopIfTrue="1">
      <formula>#REF!="OCULTAR"</formula>
    </cfRule>
  </conditionalFormatting>
  <conditionalFormatting sqref="B11">
    <cfRule type="expression" dxfId="3" priority="6" stopIfTrue="1">
      <formula>$BM$22="OCULTAR"</formula>
    </cfRule>
  </conditionalFormatting>
  <conditionalFormatting sqref="B13">
    <cfRule type="expression" dxfId="2" priority="4" stopIfTrue="1">
      <formula>$BM$22="OCULTAR"</formula>
    </cfRule>
  </conditionalFormatting>
  <conditionalFormatting sqref="B12">
    <cfRule type="expression" dxfId="1" priority="5" stopIfTrue="1">
      <formula>$BM$22="OCULTAR"</formula>
    </cfRule>
  </conditionalFormatting>
  <conditionalFormatting sqref="B14">
    <cfRule type="expression" dxfId="0" priority="1" stopIfTrue="1">
      <formula>#REF!="OCULTAR"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Classe</vt:lpstr>
      <vt:lpstr>DN 74_2004</vt:lpstr>
      <vt:lpstr>DN 213_2017</vt:lpstr>
      <vt:lpstr>base</vt:lpstr>
      <vt:lpstr>municipalização</vt:lpstr>
      <vt:lpstr>Classe!Area_de_impressao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Carla Coelho</dc:creator>
  <cp:lastModifiedBy>Ivana Carla Coelho</cp:lastModifiedBy>
  <cp:lastPrinted>2017-06-12T17:58:57Z</cp:lastPrinted>
  <dcterms:created xsi:type="dcterms:W3CDTF">2017-05-12T20:38:45Z</dcterms:created>
  <dcterms:modified xsi:type="dcterms:W3CDTF">2017-11-07T14:09:41Z</dcterms:modified>
</cp:coreProperties>
</file>